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showInkAnnotation="0"/>
  <mc:AlternateContent xmlns:mc="http://schemas.openxmlformats.org/markup-compatibility/2006">
    <mc:Choice Requires="x15">
      <x15ac:absPath xmlns:x15ac="http://schemas.microsoft.com/office/spreadsheetml/2010/11/ac" url="C:\Users\FFF\Desktop\CEA IMPACT UL\PROJET CERME\PTBA 2024\Version du 05 janvier 2024\"/>
    </mc:Choice>
  </mc:AlternateContent>
  <xr:revisionPtr revIDLastSave="0" documentId="13_ncr:1_{B86D72D2-A253-47F4-A087-5394BD4BB4BE}" xr6:coauthVersionLast="47" xr6:coauthVersionMax="47" xr10:uidLastSave="{00000000-0000-0000-0000-000000000000}"/>
  <bookViews>
    <workbookView xWindow="-108" yWindow="-108" windowWidth="23256" windowHeight="12456" xr2:uid="{00000000-000D-0000-FFFF-FFFF00000000}"/>
  </bookViews>
  <sheets>
    <sheet name="Fournitures &amp; Services courant " sheetId="9" r:id="rId1"/>
    <sheet name="Prestations intellectuelles" sheetId="2" r:id="rId2"/>
    <sheet name="RECAP" sheetId="12" r:id="rId3"/>
    <sheet name="Feuil1" sheetId="13"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8" i="9" l="1"/>
  <c r="N48" i="9"/>
  <c r="M48" i="9"/>
  <c r="L48" i="9"/>
  <c r="J48" i="9"/>
  <c r="S47" i="9"/>
  <c r="M47" i="9"/>
  <c r="J51" i="9"/>
  <c r="L51" i="9" s="1"/>
  <c r="M51" i="9" s="1"/>
  <c r="N51" i="9" s="1"/>
  <c r="O51" i="9" s="1"/>
  <c r="Q51" i="9" s="1"/>
  <c r="S51" i="9" s="1"/>
  <c r="D51" i="9"/>
  <c r="J49" i="9"/>
  <c r="L49" i="9" s="1"/>
  <c r="M49" i="9" s="1"/>
  <c r="N49" i="9" s="1"/>
  <c r="O49" i="9" s="1"/>
  <c r="Q49" i="9" s="1"/>
  <c r="S49" i="9" s="1"/>
  <c r="J47" i="9"/>
  <c r="L47" i="9" s="1"/>
  <c r="F29" i="2"/>
  <c r="N47" i="9" l="1"/>
  <c r="O47" i="9" s="1"/>
  <c r="Q47" i="9" s="1"/>
  <c r="E47" i="9"/>
  <c r="J41" i="9" l="1"/>
  <c r="J35" i="9"/>
  <c r="J33" i="9"/>
  <c r="J29" i="9"/>
  <c r="J25" i="9"/>
  <c r="L25" i="9" s="1"/>
  <c r="M25" i="9" s="1"/>
  <c r="N25" i="9" s="1"/>
  <c r="O25" i="9" s="1"/>
  <c r="J53" i="9"/>
  <c r="D53" i="9"/>
  <c r="L53" i="9" l="1"/>
  <c r="M53" i="9" s="1"/>
  <c r="N53" i="9" s="1"/>
  <c r="D49" i="9"/>
  <c r="J45" i="9"/>
  <c r="D45" i="9"/>
  <c r="D37" i="9"/>
  <c r="D35" i="9"/>
  <c r="D33" i="9"/>
  <c r="D31" i="9"/>
  <c r="D25" i="9"/>
  <c r="O53" i="9" l="1"/>
  <c r="Q53" i="9" s="1"/>
  <c r="S53" i="9" s="1"/>
  <c r="L45" i="9"/>
  <c r="M45" i="9" s="1"/>
  <c r="N45" i="9" s="1"/>
  <c r="D5" i="12"/>
  <c r="O45" i="9" l="1"/>
  <c r="Q45" i="9" s="1"/>
  <c r="S45" i="9" s="1"/>
  <c r="K27" i="2"/>
  <c r="L27" i="2" s="1"/>
  <c r="M27" i="2" s="1"/>
  <c r="N27" i="2" s="1"/>
  <c r="O27" i="2" s="1"/>
  <c r="P27" i="2" s="1"/>
  <c r="Q27" i="2" s="1"/>
  <c r="R27" i="2" s="1"/>
  <c r="Z27" i="2" s="1"/>
  <c r="E27" i="2"/>
  <c r="E29" i="2" s="1"/>
  <c r="K25" i="2"/>
  <c r="L25" i="2" s="1"/>
  <c r="M25" i="2" s="1"/>
  <c r="N25" i="2" s="1"/>
  <c r="O25" i="2" s="1"/>
  <c r="J43" i="9" l="1"/>
  <c r="B8" i="12"/>
  <c r="D41" i="9"/>
  <c r="L43" i="9" l="1"/>
  <c r="M43" i="9" s="1"/>
  <c r="N43" i="9" s="1"/>
  <c r="O43" i="9" s="1"/>
  <c r="C7" i="12"/>
  <c r="C5" i="12"/>
  <c r="C6" i="12"/>
  <c r="L41" i="9"/>
  <c r="J37" i="9"/>
  <c r="M41" i="9" l="1"/>
  <c r="N41" i="9" s="1"/>
  <c r="F25" i="2"/>
  <c r="D7" i="12" s="1"/>
  <c r="J39" i="9"/>
  <c r="L37" i="9"/>
  <c r="L35" i="9"/>
  <c r="M35" i="9" s="1"/>
  <c r="L33" i="9"/>
  <c r="M33" i="9" s="1"/>
  <c r="N33" i="9" s="1"/>
  <c r="J31" i="9"/>
  <c r="L31" i="9" s="1"/>
  <c r="L29" i="9"/>
  <c r="J27" i="9"/>
  <c r="L27" i="9" s="1"/>
  <c r="D39" i="9"/>
  <c r="D29" i="9"/>
  <c r="O41" i="9" l="1"/>
  <c r="Q41" i="9" s="1"/>
  <c r="S41" i="9" s="1"/>
  <c r="L39" i="9"/>
  <c r="M39" i="9" s="1"/>
  <c r="N39" i="9" s="1"/>
  <c r="O39" i="9" s="1"/>
  <c r="Q39" i="9" s="1"/>
  <c r="S39" i="9" s="1"/>
  <c r="M37" i="9"/>
  <c r="N37" i="9" s="1"/>
  <c r="O37" i="9" s="1"/>
  <c r="Q37" i="9" s="1"/>
  <c r="M27" i="9"/>
  <c r="N27" i="9" s="1"/>
  <c r="O33" i="9"/>
  <c r="Q33" i="9" s="1"/>
  <c r="S33" i="9" s="1"/>
  <c r="M29" i="9"/>
  <c r="N29" i="9" s="1"/>
  <c r="O29" i="9" s="1"/>
  <c r="N35" i="9"/>
  <c r="O35" i="9" s="1"/>
  <c r="Q35" i="9" s="1"/>
  <c r="S35" i="9" s="1"/>
  <c r="D43" i="9"/>
  <c r="D55" i="9" s="1"/>
  <c r="O27" i="9" l="1"/>
  <c r="Q27" i="9" s="1"/>
  <c r="S27" i="9" s="1"/>
  <c r="Q29" i="9"/>
  <c r="S29" i="9" s="1"/>
  <c r="P25" i="2"/>
  <c r="Q25" i="2" s="1"/>
  <c r="S37" i="9"/>
  <c r="M31" i="9"/>
  <c r="R25" i="2" l="1"/>
  <c r="Z25" i="2" s="1"/>
  <c r="AA25" i="2" s="1"/>
  <c r="AB25" i="2" s="1"/>
  <c r="AC25" i="2" s="1"/>
  <c r="AE25" i="2" s="1"/>
  <c r="N31" i="9"/>
  <c r="O31" i="9" s="1"/>
  <c r="Q31" i="9" s="1"/>
  <c r="S31" i="9" s="1"/>
  <c r="Q25" i="9"/>
  <c r="S25" i="9" s="1"/>
  <c r="Q43" i="9"/>
  <c r="S43" i="9" s="1"/>
  <c r="AA27" i="2" l="1"/>
  <c r="AB27" i="2" s="1"/>
  <c r="AC27" i="2" l="1"/>
  <c r="AE27" i="2" s="1"/>
  <c r="E27" i="9" l="1"/>
  <c r="D6" i="12" s="1"/>
  <c r="E55" i="9"/>
  <c r="D8" i="12" l="1"/>
  <c r="E7" i="12" l="1"/>
  <c r="E5" i="12"/>
  <c r="E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E25" authorId="0" shapeId="0" xr:uid="{AE673A79-B2C3-4B01-B832-DE99918F5639}">
      <text>
        <r>
          <rPr>
            <b/>
            <sz val="9"/>
            <color indexed="81"/>
            <rFont val="Tahoma"/>
            <family val="2"/>
          </rPr>
          <t>hp:</t>
        </r>
        <r>
          <rPr>
            <sz val="9"/>
            <color indexed="81"/>
            <rFont val="Tahoma"/>
            <family val="2"/>
          </rPr>
          <t xml:space="preserve">
Y compris les caméras, appareils photos, micros </t>
        </r>
      </text>
    </comment>
  </commentList>
</comments>
</file>

<file path=xl/sharedStrings.xml><?xml version="1.0" encoding="utf-8"?>
<sst xmlns="http://schemas.openxmlformats.org/spreadsheetml/2006/main" count="340" uniqueCount="159">
  <si>
    <t>GENERALITES</t>
  </si>
  <si>
    <t>Revision 1</t>
  </si>
  <si>
    <t xml:space="preserve">Période couverte par le Plan de passation de marchés  : </t>
  </si>
  <si>
    <t>I</t>
  </si>
  <si>
    <t>Taux de convertion :</t>
  </si>
  <si>
    <t xml:space="preserve">1US$ = </t>
  </si>
  <si>
    <t>Réf. No.</t>
  </si>
  <si>
    <t>Description des fournitures / travaux</t>
  </si>
  <si>
    <t>DOSSIER D'APPEL D'OFFRES</t>
  </si>
  <si>
    <t>EVALUATION DES OFFRES</t>
  </si>
  <si>
    <t>EXECUTION</t>
  </si>
  <si>
    <t>Méthode de passation des marchés</t>
  </si>
  <si>
    <t xml:space="preserve">Montant Estimatif en US $ </t>
  </si>
  <si>
    <t xml:space="preserve">Montant Estimatif en CFA </t>
  </si>
  <si>
    <t>Examen CCMP (oui/non)</t>
  </si>
  <si>
    <t>Date      prévue / réalisée</t>
  </si>
  <si>
    <t>Date d'invitation à soumission</t>
  </si>
  <si>
    <t>Date ouverture des offres</t>
  </si>
  <si>
    <t>Fin évaluation</t>
  </si>
  <si>
    <t>Date  de signature du contrat</t>
  </si>
  <si>
    <t>Délai d'exécution</t>
  </si>
  <si>
    <t>Source de financement</t>
  </si>
  <si>
    <t>Non</t>
  </si>
  <si>
    <t>Prévue</t>
  </si>
  <si>
    <t>IDA</t>
  </si>
  <si>
    <t>Réalisée</t>
  </si>
  <si>
    <t>Oui</t>
  </si>
  <si>
    <t xml:space="preserve">Coût Total </t>
  </si>
  <si>
    <t>II</t>
  </si>
  <si>
    <t>F.CFA</t>
  </si>
  <si>
    <t xml:space="preserve">Description des services </t>
  </si>
  <si>
    <t>PREPARATION ET LANCEMENT DE LA CONSULTATION</t>
  </si>
  <si>
    <t>PROPOSITIONS TECHNIQUES</t>
  </si>
  <si>
    <t>PROPOSITIONS FINANCIERES</t>
  </si>
  <si>
    <t>PROJET DE CONTRAT</t>
  </si>
  <si>
    <t xml:space="preserve">Montant Estimatif en US$ </t>
  </si>
  <si>
    <t>Examen de la DNCMP (oui/non)</t>
  </si>
  <si>
    <t>Examen de la CCMP (oui/non)</t>
  </si>
  <si>
    <t xml:space="preserve"> prévue / Réalisée</t>
  </si>
  <si>
    <t>Préparat° des TDR et AMI</t>
  </si>
  <si>
    <t xml:space="preserve">Date avis de la CCMP ou de la DNCMP sur TDR &amp; AMI </t>
  </si>
  <si>
    <t xml:space="preserve">Date de non objection de l'IDA sur TDR </t>
  </si>
  <si>
    <t>Date de lancement de la manifestat°</t>
  </si>
  <si>
    <t>Date d'ouverture des manifestat°</t>
  </si>
  <si>
    <t>Date avis de la CCMP ou de la DNCMP sur DP</t>
  </si>
  <si>
    <t>Date d'invitation à la soumission</t>
  </si>
  <si>
    <t>Date de non objection de la CCMP ou de la DNCMP</t>
  </si>
  <si>
    <t>Date avis de non objection de la CCMP/ DNCMP</t>
  </si>
  <si>
    <t>Délai d'execution</t>
  </si>
  <si>
    <t>Prévu</t>
  </si>
  <si>
    <t>Coût Total</t>
  </si>
  <si>
    <t>Pays: République Togolaise</t>
  </si>
  <si>
    <t xml:space="preserve">Date d'approbation du plan de passation de marché : </t>
  </si>
  <si>
    <t>Plan original</t>
  </si>
  <si>
    <t>AOI : Appel d'Offres International</t>
  </si>
  <si>
    <t>DRP:Demande de Renseignement de Prix</t>
  </si>
  <si>
    <t>DC: Demande de cotation</t>
  </si>
  <si>
    <t xml:space="preserve">Marchés, Planning et méthode de passation : </t>
  </si>
  <si>
    <t xml:space="preserve">Montant Estimatif en F CFA </t>
  </si>
  <si>
    <t>DRP</t>
  </si>
  <si>
    <t>DC</t>
  </si>
  <si>
    <t>3 mois</t>
  </si>
  <si>
    <t>500 F CFA</t>
  </si>
  <si>
    <r>
      <t>SFQC</t>
    </r>
    <r>
      <rPr>
        <sz val="10"/>
        <rFont val="Times New Roman"/>
        <family val="1"/>
      </rPr>
      <t xml:space="preserve"> : Sélection Fondé sur la Qualité et le Coût</t>
    </r>
  </si>
  <si>
    <r>
      <t xml:space="preserve">CI : </t>
    </r>
    <r>
      <rPr>
        <sz val="10"/>
        <rFont val="Times New Roman"/>
        <family val="1"/>
      </rPr>
      <t>Consultant Individuel</t>
    </r>
  </si>
  <si>
    <r>
      <t>AMI:</t>
    </r>
    <r>
      <rPr>
        <sz val="10"/>
        <rFont val="Times New Roman"/>
        <family val="1"/>
      </rPr>
      <t xml:space="preserve"> Appel à Manifestation d'Intérêt</t>
    </r>
  </si>
  <si>
    <r>
      <t>SFBD</t>
    </r>
    <r>
      <rPr>
        <sz val="10"/>
        <rFont val="Times New Roman"/>
        <family val="1"/>
      </rPr>
      <t xml:space="preserve"> : Sélection Fondée sur un budget déterminé</t>
    </r>
  </si>
  <si>
    <t>AOO: Appel d'Offres Ouvert</t>
  </si>
  <si>
    <t>Réalisé</t>
  </si>
  <si>
    <t>Date de préparation DAO/DCR/BC</t>
  </si>
  <si>
    <t>2 mois</t>
  </si>
  <si>
    <t>12 mois</t>
  </si>
  <si>
    <r>
      <t>SPBP ou SMC</t>
    </r>
    <r>
      <rPr>
        <sz val="10"/>
        <rFont val="Times New Roman"/>
        <family val="1"/>
      </rPr>
      <t xml:space="preserve"> : Sélection fondée sur le "Plus Bas Prix" ou Sélection au Moindre Coût</t>
    </r>
  </si>
  <si>
    <t>Date liste restreinte et préparation DP</t>
  </si>
  <si>
    <t>Date fin d'évaluation</t>
  </si>
  <si>
    <t>Date ouverture  proposition finan</t>
  </si>
  <si>
    <t>Date prévisionnelle signature de contrat</t>
  </si>
  <si>
    <t xml:space="preserve">Oui </t>
  </si>
  <si>
    <t>Date Négociation</t>
  </si>
  <si>
    <t>Date fin évaluation proposition financière</t>
  </si>
  <si>
    <t>Projet :  Centre d'Excellence Régional pour la Maîtrise de l'Electricité (CERME)</t>
  </si>
  <si>
    <t>Structure de coordination du Projet :  Direction du CERME</t>
  </si>
  <si>
    <t xml:space="preserve"> SELECTION  DE  CONSULTANT POUR LES PRESTATIONS INTELLECTUELLES</t>
  </si>
  <si>
    <t>FOURNITURES ET TRAVAUX</t>
  </si>
  <si>
    <t>Seuils d'examen préalable des marchés selon les procédures nationales</t>
  </si>
  <si>
    <t xml:space="preserve">1.1 Fournitures </t>
  </si>
  <si>
    <t>1.2 Travaux</t>
  </si>
  <si>
    <t>Méthode</t>
  </si>
  <si>
    <t>Seuil suivant les méthodes en F CFA</t>
  </si>
  <si>
    <t>Seuil d'examen CCMP en F CFA</t>
  </si>
  <si>
    <t xml:space="preserve">Seuil d'examen DNCMP </t>
  </si>
  <si>
    <t>Seuil d'examen Préalable F CFA</t>
  </si>
  <si>
    <t>Seuil d'examen DNCMP en F CFA</t>
  </si>
  <si>
    <t>AOI</t>
  </si>
  <si>
    <t>NON</t>
  </si>
  <si>
    <t>OUI</t>
  </si>
  <si>
    <t>AON</t>
  </si>
  <si>
    <t>≥ 85 000 000</t>
  </si>
  <si>
    <t>˂ 85 000 000</t>
  </si>
  <si>
    <t xml:space="preserve">OUI </t>
  </si>
  <si>
    <t>Date de réception</t>
  </si>
  <si>
    <t xml:space="preserve">Date de réception </t>
  </si>
  <si>
    <r>
      <rPr>
        <b/>
        <sz val="10"/>
        <rFont val="Times New Roman"/>
        <family val="1"/>
      </rPr>
      <t>SQC</t>
    </r>
    <r>
      <rPr>
        <sz val="10"/>
        <rFont val="Times New Roman"/>
        <family val="1"/>
      </rPr>
      <t>: Sélection fondée sur la qualification de consultants</t>
    </r>
  </si>
  <si>
    <t>NA</t>
  </si>
  <si>
    <t>Observations</t>
  </si>
  <si>
    <t>Revision 2</t>
  </si>
  <si>
    <t>Date avis de non objection de la BM</t>
  </si>
  <si>
    <t>Date avis de la BM</t>
  </si>
  <si>
    <t>Date de réception avis de la BM</t>
  </si>
  <si>
    <t>AOO</t>
  </si>
  <si>
    <t>Date ouverture des proposition techniques</t>
  </si>
  <si>
    <r>
      <rPr>
        <sz val="12"/>
        <rFont val="Calibri"/>
        <family val="2"/>
      </rPr>
      <t xml:space="preserve">≥ </t>
    </r>
    <r>
      <rPr>
        <sz val="12"/>
        <rFont val="Arial Narrow"/>
        <family val="2"/>
      </rPr>
      <t>500 000 000</t>
    </r>
  </si>
  <si>
    <r>
      <rPr>
        <sz val="12"/>
        <rFont val="Calibri"/>
        <family val="2"/>
      </rPr>
      <t>≥</t>
    </r>
    <r>
      <rPr>
        <sz val="12"/>
        <rFont val="Arial Narrow"/>
        <family val="2"/>
      </rPr>
      <t xml:space="preserve"> 1 000 000 000</t>
    </r>
  </si>
  <si>
    <r>
      <rPr>
        <sz val="12"/>
        <rFont val="Calibri"/>
        <family val="2"/>
      </rPr>
      <t>≤</t>
    </r>
    <r>
      <rPr>
        <sz val="12"/>
        <rFont val="Arial Narrow"/>
        <family val="2"/>
      </rPr>
      <t>10 000 000</t>
    </r>
  </si>
  <si>
    <t>Révision 3</t>
  </si>
  <si>
    <t>Recrutement d'un Spécialiste en communication pour le CERME</t>
  </si>
  <si>
    <t>Date de non objectif du PTF (BM)</t>
  </si>
  <si>
    <t>RECAP</t>
  </si>
  <si>
    <t>Marchés de Travaux</t>
  </si>
  <si>
    <t>Marchés de services consultants</t>
  </si>
  <si>
    <t>Montant</t>
  </si>
  <si>
    <t>Total</t>
  </si>
  <si>
    <t>Effectif (ni)</t>
  </si>
  <si>
    <t xml:space="preserve"> Taux (%)</t>
  </si>
  <si>
    <t>Taux (%)</t>
  </si>
  <si>
    <t xml:space="preserve">CI </t>
  </si>
  <si>
    <t>:  mars 2023</t>
  </si>
  <si>
    <t xml:space="preserve"> </t>
  </si>
  <si>
    <t>Signature d’un accord de collaboration avec un chargé de mission International (CMI) en vue de l'appui pour la mise en œuvre du CERME</t>
  </si>
  <si>
    <t>Biens et servuces courants</t>
  </si>
  <si>
    <t>ED*</t>
  </si>
  <si>
    <t>ED: Entente directe</t>
  </si>
  <si>
    <t>: juin 2023</t>
  </si>
  <si>
    <t>Fonctionnement</t>
  </si>
  <si>
    <t>Investissement</t>
  </si>
  <si>
    <t>:  fevrier  2024</t>
  </si>
  <si>
    <t>janvier 2024 à décembre 2024 (12 mois)</t>
  </si>
  <si>
    <t>Maintenance des équipements informatiques et renouvellement anti-virus.</t>
  </si>
  <si>
    <t>Fourniture de bureau et consommables informatiques</t>
  </si>
  <si>
    <t xml:space="preserve">Matériel et produits d'Entretien des bureaux,  des salles  de cours et de  laboratoires  réhabilités et équipés dans le cadre de CERME  </t>
  </si>
  <si>
    <t xml:space="preserve"> Assurance du personnel</t>
  </si>
  <si>
    <t>Amenagement et équipement de bureau du personnel et petites réparations</t>
  </si>
  <si>
    <t>Assurance des Etudiants  régionaux</t>
  </si>
  <si>
    <t xml:space="preserve">Assurance du Personnel d'appui Technique stagiaire </t>
  </si>
  <si>
    <t xml:space="preserve"> Achat de consommable pour des travaux de recherche scientifique et des travaux pratiques (TP) dans le cadre du CERME</t>
  </si>
  <si>
    <t xml:space="preserve"> Acquisition des  équipement en moyens numériques</t>
  </si>
  <si>
    <t>Fourniture et installation des mobiliers d’études,  de bureaux et d'étagières pour livres, l'équipement et l'ameublement des bureaux, des salles de classes, de la salle de réunionn, de la  bibliothèque et autres (rideaux etc.) pour le bâtiment du CERME</t>
  </si>
  <si>
    <t xml:space="preserve">Acquisition des livres physiques pour la bibliothèque du CERME </t>
  </si>
  <si>
    <t>Examen DNCCP (oui/non)</t>
  </si>
  <si>
    <t>Date de réception avis de la CCMP ou de la DNCCP</t>
  </si>
  <si>
    <t>Date de réception avis CCMP ou de la DNCCP</t>
  </si>
  <si>
    <t>3 Mois</t>
  </si>
  <si>
    <t>1 mois</t>
  </si>
  <si>
    <t>Janvier à décembre 2024</t>
  </si>
  <si>
    <t>Equipements clés de base  pour booster la recherche et les publications scientifiques,Vingt (20) Modules Peltier TEC1-12706;Vingt (20) Modules Peltier TEC1-12715; Un (01) Data logger (acquisition de temperature) (01);Quatre (04) Dissipateurs thermiques (4);Cinq (05) tubes Pâte thermique en silicone HY510; Une (01) Batterie rechargeable ;Colle  ZHANLIDA 6000</t>
  </si>
  <si>
    <t>Fourniture et installation de matériels et équipements de laboratoire au profit  du CERME</t>
  </si>
  <si>
    <t xml:space="preserve"> Acquisition de logiciels, des équipements numériques, de vidéoconférence et matériels informatiques ainsi que les accessoires pour la mise en place de salles de cours intelligentes et d'une librairie</t>
  </si>
  <si>
    <t xml:space="preserve"> Acquisition de matériels informatiques et l'installation d'une ligne filaire à la salle rénovée du LES</t>
  </si>
  <si>
    <t>6 mois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</si>
</sst>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dd/mm/yy;@"/>
    <numFmt numFmtId="166" formatCode="[$-40C]dd\-mmm\-yy;@"/>
    <numFmt numFmtId="167" formatCode="_-* #,##0\ _€_-;\-* #,##0\ _€_-;_-* &quot;-&quot;??\ _€_-;_-@_-"/>
  </numFmts>
  <fonts count="37" x14ac:knownFonts="1">
    <font>
      <sz val="11"/>
      <color theme="1"/>
      <name val="Calibri"/>
      <family val="2"/>
      <scheme val="minor"/>
    </font>
    <font>
      <sz val="10"/>
      <name val="Arial Narrow"/>
      <family val="2"/>
    </font>
    <font>
      <sz val="12"/>
      <name val="Arial Narrow"/>
      <family val="2"/>
    </font>
    <font>
      <b/>
      <sz val="12"/>
      <name val="Arial Narrow"/>
      <family val="2"/>
    </font>
    <font>
      <b/>
      <sz val="10"/>
      <name val="Arial Narrow"/>
      <family val="2"/>
    </font>
    <font>
      <sz val="14"/>
      <name val="Arial Narrow"/>
      <family val="2"/>
    </font>
    <font>
      <sz val="14"/>
      <name val="Times New Roman"/>
      <family val="1"/>
    </font>
    <font>
      <sz val="10"/>
      <name val="Times New Roman"/>
      <family val="1"/>
    </font>
    <font>
      <b/>
      <sz val="10"/>
      <color rgb="FFFF0000"/>
      <name val="Arial Narrow"/>
      <family val="2"/>
    </font>
    <font>
      <b/>
      <sz val="10"/>
      <name val="Times New Roman"/>
      <family val="1"/>
    </font>
    <font>
      <sz val="10"/>
      <name val="Arial"/>
      <family val="2"/>
    </font>
    <font>
      <b/>
      <sz val="14"/>
      <name val="Times New Roman"/>
      <family val="1"/>
    </font>
    <font>
      <b/>
      <sz val="12"/>
      <name val="Times New Roman"/>
      <family val="1"/>
    </font>
    <font>
      <sz val="12"/>
      <name val="Times New Roman"/>
      <family val="1"/>
    </font>
    <font>
      <sz val="11"/>
      <name val="Times New Roman"/>
      <family val="1"/>
    </font>
    <font>
      <b/>
      <u/>
      <sz val="10"/>
      <name val="Times New Roman"/>
      <family val="1"/>
    </font>
    <font>
      <b/>
      <u/>
      <sz val="16"/>
      <name val="Times New Roman"/>
      <family val="1"/>
    </font>
    <font>
      <b/>
      <sz val="11"/>
      <name val="Times New Roman"/>
      <family val="1"/>
    </font>
    <font>
      <sz val="11"/>
      <name val="Calibri"/>
      <family val="2"/>
      <scheme val="minor"/>
    </font>
    <font>
      <sz val="11"/>
      <color theme="1"/>
      <name val="Calibri"/>
      <family val="2"/>
      <scheme val="minor"/>
    </font>
    <font>
      <sz val="10"/>
      <color theme="1"/>
      <name val="Calibri"/>
      <family val="2"/>
      <scheme val="minor"/>
    </font>
    <font>
      <b/>
      <sz val="12"/>
      <color rgb="FFFF0000"/>
      <name val="Times New Roman"/>
      <family val="1"/>
    </font>
    <font>
      <b/>
      <i/>
      <sz val="11"/>
      <color theme="1"/>
      <name val="Calibri"/>
      <family val="2"/>
      <scheme val="minor"/>
    </font>
    <font>
      <b/>
      <sz val="11"/>
      <color theme="1"/>
      <name val="Calibri"/>
      <family val="2"/>
      <scheme val="minor"/>
    </font>
    <font>
      <sz val="12"/>
      <color theme="1"/>
      <name val="Calibri"/>
      <family val="2"/>
      <scheme val="minor"/>
    </font>
    <font>
      <b/>
      <u/>
      <sz val="12"/>
      <name val="Arial Narrow"/>
      <family val="2"/>
    </font>
    <font>
      <sz val="12"/>
      <name val="Calibri"/>
      <family val="2"/>
    </font>
    <font>
      <b/>
      <sz val="12"/>
      <color rgb="FFFF0000"/>
      <name val="Arial Narrow"/>
      <family val="2"/>
    </font>
    <font>
      <b/>
      <i/>
      <sz val="12"/>
      <color rgb="FFFF0000"/>
      <name val="Times New Roman"/>
      <family val="1"/>
    </font>
    <font>
      <i/>
      <sz val="12"/>
      <color theme="1"/>
      <name val="Calibri"/>
      <family val="2"/>
      <scheme val="minor"/>
    </font>
    <font>
      <sz val="12"/>
      <name val="Calibri"/>
      <family val="2"/>
      <scheme val="minor"/>
    </font>
    <font>
      <b/>
      <i/>
      <sz val="12"/>
      <name val="Times New Roman"/>
      <family val="1"/>
    </font>
    <font>
      <sz val="12"/>
      <color rgb="FFFF0000"/>
      <name val="Times New Roman"/>
      <family val="1"/>
    </font>
    <font>
      <sz val="9"/>
      <color indexed="81"/>
      <name val="Tahoma"/>
      <family val="2"/>
    </font>
    <font>
      <b/>
      <sz val="9"/>
      <color indexed="81"/>
      <name val="Tahoma"/>
      <family val="2"/>
    </font>
    <font>
      <i/>
      <sz val="12"/>
      <color rgb="FFFF0000"/>
      <name val="Times New Roman"/>
      <family val="1"/>
    </font>
    <font>
      <b/>
      <i/>
      <sz val="12"/>
      <name val="Arial Narrow"/>
      <family val="2"/>
    </font>
  </fonts>
  <fills count="10">
    <fill>
      <patternFill patternType="none"/>
    </fill>
    <fill>
      <patternFill patternType="gray125"/>
    </fill>
    <fill>
      <patternFill patternType="solid">
        <fgColor indexed="29"/>
        <bgColor indexed="64"/>
      </patternFill>
    </fill>
    <fill>
      <patternFill patternType="solid">
        <fgColor rgb="FFFF8080"/>
        <bgColor indexed="64"/>
      </patternFill>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s>
  <borders count="17">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style="double">
        <color indexed="64"/>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double">
        <color indexed="64"/>
      </left>
      <right/>
      <top/>
      <bottom/>
      <diagonal/>
    </border>
    <border>
      <left style="double">
        <color indexed="64"/>
      </left>
      <right style="double">
        <color indexed="64"/>
      </right>
      <top/>
      <bottom/>
      <diagonal/>
    </border>
  </borders>
  <cellStyleXfs count="4">
    <xf numFmtId="0" fontId="0" fillId="0" borderId="0"/>
    <xf numFmtId="0" fontId="10" fillId="0" borderId="0"/>
    <xf numFmtId="164" fontId="19" fillId="0" borderId="0" applyFont="0" applyFill="0" applyBorder="0" applyAlignment="0" applyProtection="0"/>
    <xf numFmtId="9" fontId="19" fillId="0" borderId="0" applyFont="0" applyFill="0" applyBorder="0" applyAlignment="0" applyProtection="0"/>
  </cellStyleXfs>
  <cellXfs count="246">
    <xf numFmtId="0" fontId="0" fillId="0" borderId="0" xfId="0"/>
    <xf numFmtId="4" fontId="2" fillId="0" borderId="0" xfId="0" applyNumberFormat="1" applyFont="1"/>
    <xf numFmtId="4" fontId="3" fillId="0" borderId="0" xfId="0" applyNumberFormat="1" applyFont="1" applyAlignment="1">
      <alignment horizontal="left" vertical="center"/>
    </xf>
    <xf numFmtId="3" fontId="1" fillId="0" borderId="0" xfId="0" applyNumberFormat="1" applyFont="1" applyAlignment="1">
      <alignment horizontal="center"/>
    </xf>
    <xf numFmtId="4" fontId="7" fillId="0" borderId="0" xfId="0" applyNumberFormat="1" applyFont="1"/>
    <xf numFmtId="4" fontId="2" fillId="0" borderId="0" xfId="0" applyNumberFormat="1" applyFont="1" applyAlignment="1">
      <alignment horizontal="center"/>
    </xf>
    <xf numFmtId="3" fontId="1" fillId="0" borderId="0" xfId="0" applyNumberFormat="1" applyFont="1"/>
    <xf numFmtId="3" fontId="4" fillId="0" borderId="0" xfId="0" applyNumberFormat="1" applyFont="1" applyAlignment="1">
      <alignment horizontal="center" vertical="center" wrapText="1"/>
    </xf>
    <xf numFmtId="3" fontId="5" fillId="0" borderId="0" xfId="0" applyNumberFormat="1" applyFont="1" applyAlignment="1">
      <alignment horizontal="center"/>
    </xf>
    <xf numFmtId="3" fontId="1" fillId="0" borderId="0" xfId="0" applyNumberFormat="1" applyFont="1" applyAlignment="1">
      <alignment horizontal="center" vertical="center" wrapText="1"/>
    </xf>
    <xf numFmtId="3" fontId="4" fillId="0" borderId="0" xfId="0" applyNumberFormat="1" applyFont="1"/>
    <xf numFmtId="3" fontId="8" fillId="0" borderId="0" xfId="0" applyNumberFormat="1" applyFont="1" applyAlignment="1">
      <alignment horizontal="center" vertical="center" wrapText="1"/>
    </xf>
    <xf numFmtId="3" fontId="8" fillId="0" borderId="0" xfId="0" applyNumberFormat="1" applyFont="1"/>
    <xf numFmtId="3" fontId="1" fillId="0" borderId="0" xfId="0" applyNumberFormat="1" applyFont="1" applyAlignment="1">
      <alignment vertical="center"/>
    </xf>
    <xf numFmtId="3" fontId="4" fillId="0" borderId="0" xfId="0" applyNumberFormat="1" applyFont="1" applyAlignment="1">
      <alignment horizontal="center"/>
    </xf>
    <xf numFmtId="3" fontId="3" fillId="0" borderId="0" xfId="0" applyNumberFormat="1" applyFont="1" applyAlignment="1">
      <alignment horizontal="center"/>
    </xf>
    <xf numFmtId="0" fontId="9" fillId="0" borderId="0" xfId="0" applyFont="1" applyAlignment="1">
      <alignment horizontal="left"/>
    </xf>
    <xf numFmtId="3" fontId="7" fillId="0" borderId="0" xfId="0" applyNumberFormat="1" applyFont="1"/>
    <xf numFmtId="49" fontId="6" fillId="0" borderId="0" xfId="1" applyNumberFormat="1" applyFont="1" applyAlignment="1">
      <alignment horizontal="center"/>
    </xf>
    <xf numFmtId="49" fontId="11" fillId="0" borderId="0" xfId="1" applyNumberFormat="1" applyFont="1" applyAlignment="1">
      <alignment horizontal="center" vertical="center" wrapText="1"/>
    </xf>
    <xf numFmtId="49" fontId="6" fillId="0" borderId="0" xfId="1" applyNumberFormat="1" applyFont="1"/>
    <xf numFmtId="0" fontId="6" fillId="0" borderId="0" xfId="1" applyFont="1" applyAlignment="1">
      <alignment vertical="center" wrapText="1"/>
    </xf>
    <xf numFmtId="4" fontId="7" fillId="0" borderId="0" xfId="0" applyNumberFormat="1" applyFont="1" applyAlignment="1">
      <alignment horizontal="center"/>
    </xf>
    <xf numFmtId="4" fontId="12" fillId="0" borderId="0" xfId="0" applyNumberFormat="1" applyFont="1" applyAlignment="1">
      <alignment horizontal="left" vertical="center"/>
    </xf>
    <xf numFmtId="3" fontId="7" fillId="0" borderId="0" xfId="0" applyNumberFormat="1" applyFont="1" applyAlignment="1">
      <alignment horizontal="center"/>
    </xf>
    <xf numFmtId="49" fontId="14" fillId="0" borderId="0" xfId="0" applyNumberFormat="1" applyFont="1" applyAlignment="1">
      <alignment horizontal="left"/>
    </xf>
    <xf numFmtId="4" fontId="14" fillId="0" borderId="0" xfId="0" applyNumberFormat="1" applyFont="1"/>
    <xf numFmtId="3" fontId="9" fillId="0" borderId="0" xfId="0" applyNumberFormat="1" applyFont="1" applyAlignment="1">
      <alignment horizontal="center" vertical="center"/>
    </xf>
    <xf numFmtId="3" fontId="15" fillId="0" borderId="0" xfId="0" applyNumberFormat="1" applyFont="1" applyAlignment="1">
      <alignment horizontal="center"/>
    </xf>
    <xf numFmtId="3" fontId="7" fillId="0" borderId="0" xfId="0" applyNumberFormat="1" applyFont="1" applyAlignment="1">
      <alignment horizontal="center" vertical="center" wrapText="1"/>
    </xf>
    <xf numFmtId="3" fontId="9" fillId="0" borderId="0" xfId="0" applyNumberFormat="1" applyFont="1" applyAlignment="1">
      <alignment horizontal="left"/>
    </xf>
    <xf numFmtId="3" fontId="9" fillId="0" borderId="0" xfId="0" applyNumberFormat="1" applyFont="1" applyAlignment="1">
      <alignment horizontal="center" vertical="center" wrapText="1"/>
    </xf>
    <xf numFmtId="3" fontId="9" fillId="0" borderId="0" xfId="0" applyNumberFormat="1" applyFont="1"/>
    <xf numFmtId="0" fontId="0" fillId="6" borderId="0" xfId="0" applyFill="1"/>
    <xf numFmtId="3" fontId="9" fillId="0" borderId="0" xfId="0" applyNumberFormat="1" applyFont="1" applyAlignment="1">
      <alignment horizontal="center"/>
    </xf>
    <xf numFmtId="0" fontId="6" fillId="0" borderId="0" xfId="1" applyFont="1" applyAlignment="1">
      <alignment horizontal="left" vertical="center" wrapText="1"/>
    </xf>
    <xf numFmtId="49" fontId="12" fillId="0" borderId="0" xfId="1" applyNumberFormat="1" applyFont="1"/>
    <xf numFmtId="49" fontId="13" fillId="0" borderId="0" xfId="1" applyNumberFormat="1" applyFont="1" applyAlignment="1">
      <alignment horizontal="center"/>
    </xf>
    <xf numFmtId="49" fontId="13" fillId="0" borderId="0" xfId="1" applyNumberFormat="1" applyFont="1" applyAlignment="1">
      <alignment horizontal="center" vertical="center"/>
    </xf>
    <xf numFmtId="49" fontId="13" fillId="0" borderId="0" xfId="1" applyNumberFormat="1" applyFont="1" applyAlignment="1">
      <alignment horizontal="left"/>
    </xf>
    <xf numFmtId="49" fontId="12" fillId="0" borderId="0" xfId="1" applyNumberFormat="1" applyFont="1" applyAlignment="1">
      <alignment horizontal="left" vertical="center"/>
    </xf>
    <xf numFmtId="49" fontId="12" fillId="0" borderId="0" xfId="1" applyNumberFormat="1" applyFont="1" applyAlignment="1">
      <alignment horizontal="center" vertical="center"/>
    </xf>
    <xf numFmtId="0" fontId="18" fillId="0" borderId="0" xfId="0" applyFont="1"/>
    <xf numFmtId="3" fontId="17" fillId="4" borderId="5" xfId="0" applyNumberFormat="1" applyFont="1" applyFill="1" applyBorder="1" applyAlignment="1">
      <alignment horizontal="center" vertical="center" wrapText="1"/>
    </xf>
    <xf numFmtId="3" fontId="17" fillId="5" borderId="5" xfId="0" applyNumberFormat="1" applyFont="1" applyFill="1" applyBorder="1" applyAlignment="1">
      <alignment horizontal="center" vertical="center" wrapText="1"/>
    </xf>
    <xf numFmtId="0" fontId="20" fillId="0" borderId="0" xfId="0" applyFont="1"/>
    <xf numFmtId="3" fontId="0" fillId="0" borderId="0" xfId="0" applyNumberFormat="1"/>
    <xf numFmtId="4" fontId="12" fillId="2" borderId="1" xfId="0" applyNumberFormat="1" applyFont="1" applyFill="1" applyBorder="1" applyAlignment="1">
      <alignment horizontal="center" vertical="center" wrapText="1"/>
    </xf>
    <xf numFmtId="0" fontId="0" fillId="0" borderId="5" xfId="0" applyBorder="1"/>
    <xf numFmtId="3" fontId="17" fillId="4" borderId="1" xfId="0" applyNumberFormat="1" applyFont="1" applyFill="1" applyBorder="1" applyAlignment="1">
      <alignment vertical="center"/>
    </xf>
    <xf numFmtId="3" fontId="17" fillId="4" borderId="2" xfId="0" applyNumberFormat="1" applyFont="1" applyFill="1" applyBorder="1" applyAlignment="1">
      <alignment vertical="center"/>
    </xf>
    <xf numFmtId="3" fontId="17" fillId="4" borderId="3" xfId="0" applyNumberFormat="1" applyFont="1" applyFill="1" applyBorder="1" applyAlignment="1">
      <alignment vertical="center"/>
    </xf>
    <xf numFmtId="4" fontId="12" fillId="2" borderId="5" xfId="0" applyNumberFormat="1" applyFont="1" applyFill="1" applyBorder="1" applyAlignment="1">
      <alignment horizontal="center" vertical="center" wrapText="1"/>
    </xf>
    <xf numFmtId="4" fontId="12" fillId="0" borderId="5" xfId="0" applyNumberFormat="1" applyFont="1" applyBorder="1" applyAlignment="1">
      <alignment horizontal="center"/>
    </xf>
    <xf numFmtId="49" fontId="13" fillId="0" borderId="0" xfId="1" applyNumberFormat="1" applyFont="1" applyAlignment="1">
      <alignment horizontal="left" vertical="center" wrapText="1"/>
    </xf>
    <xf numFmtId="49" fontId="13" fillId="0" borderId="0" xfId="1" applyNumberFormat="1" applyFont="1" applyAlignment="1">
      <alignment horizontal="left" vertical="center"/>
    </xf>
    <xf numFmtId="49" fontId="21" fillId="0" borderId="0" xfId="1" applyNumberFormat="1" applyFont="1" applyAlignment="1">
      <alignment horizontal="left" vertical="center"/>
    </xf>
    <xf numFmtId="0" fontId="13" fillId="0" borderId="0" xfId="1" applyFont="1"/>
    <xf numFmtId="0" fontId="24" fillId="0" borderId="0" xfId="0" applyFont="1"/>
    <xf numFmtId="49" fontId="12" fillId="0" borderId="0" xfId="1" applyNumberFormat="1" applyFont="1" applyAlignment="1">
      <alignment horizontal="center" vertical="center" wrapText="1"/>
    </xf>
    <xf numFmtId="49" fontId="13" fillId="0" borderId="0" xfId="1" applyNumberFormat="1" applyFont="1" applyAlignment="1">
      <alignment vertical="center" wrapText="1"/>
    </xf>
    <xf numFmtId="49" fontId="13" fillId="0" borderId="0" xfId="1" applyNumberFormat="1" applyFont="1"/>
    <xf numFmtId="0" fontId="13" fillId="0" borderId="0" xfId="1" applyFont="1" applyAlignment="1">
      <alignment horizontal="left" vertical="center" wrapText="1"/>
    </xf>
    <xf numFmtId="0" fontId="13" fillId="0" borderId="0" xfId="1" applyFont="1" applyAlignment="1">
      <alignment vertical="center" wrapText="1"/>
    </xf>
    <xf numFmtId="0" fontId="13" fillId="0" borderId="0" xfId="0" applyFont="1"/>
    <xf numFmtId="4" fontId="12" fillId="0" borderId="0" xfId="0" applyNumberFormat="1" applyFont="1" applyAlignment="1">
      <alignment horizontal="right" vertical="center" wrapText="1"/>
    </xf>
    <xf numFmtId="4" fontId="12" fillId="0" borderId="0" xfId="0" applyNumberFormat="1" applyFont="1" applyAlignment="1">
      <alignment vertical="center" wrapText="1"/>
    </xf>
    <xf numFmtId="4" fontId="25" fillId="0" borderId="0" xfId="0" applyNumberFormat="1" applyFont="1" applyAlignment="1">
      <alignment horizontal="left" wrapText="1"/>
    </xf>
    <xf numFmtId="4" fontId="3" fillId="0" borderId="0" xfId="0" applyNumberFormat="1" applyFont="1" applyAlignment="1">
      <alignment horizontal="center" vertical="center" wrapText="1"/>
    </xf>
    <xf numFmtId="4" fontId="2" fillId="6" borderId="0" xfId="0" applyNumberFormat="1" applyFont="1" applyFill="1" applyAlignment="1">
      <alignment horizontal="center"/>
    </xf>
    <xf numFmtId="4" fontId="3" fillId="0" borderId="0" xfId="0" applyNumberFormat="1" applyFont="1" applyAlignment="1">
      <alignment horizontal="center"/>
    </xf>
    <xf numFmtId="4" fontId="3" fillId="0" borderId="0" xfId="0" applyNumberFormat="1" applyFont="1" applyAlignment="1">
      <alignment horizontal="left" vertical="center" wrapText="1"/>
    </xf>
    <xf numFmtId="4" fontId="3" fillId="0" borderId="0" xfId="0" applyNumberFormat="1" applyFont="1" applyAlignment="1">
      <alignment horizontal="left" wrapText="1"/>
    </xf>
    <xf numFmtId="4" fontId="3" fillId="0" borderId="4" xfId="0" applyNumberFormat="1" applyFont="1" applyBorder="1" applyAlignment="1">
      <alignment horizontal="center" vertical="center" wrapText="1"/>
    </xf>
    <xf numFmtId="4" fontId="2" fillId="0" borderId="0" xfId="0" applyNumberFormat="1" applyFont="1" applyAlignment="1">
      <alignment horizontal="center" vertical="center" wrapText="1"/>
    </xf>
    <xf numFmtId="4" fontId="2" fillId="0" borderId="4" xfId="0" applyNumberFormat="1" applyFont="1" applyBorder="1" applyAlignment="1">
      <alignment horizontal="center" vertical="center" wrapText="1"/>
    </xf>
    <xf numFmtId="4" fontId="27" fillId="0" borderId="0" xfId="0" applyNumberFormat="1" applyFont="1" applyAlignment="1">
      <alignment horizontal="center" vertical="center" wrapText="1"/>
    </xf>
    <xf numFmtId="4" fontId="2" fillId="0" borderId="4" xfId="0" applyNumberFormat="1" applyFont="1" applyBorder="1" applyAlignment="1">
      <alignment horizontal="center" vertical="center"/>
    </xf>
    <xf numFmtId="166" fontId="28" fillId="0" borderId="5" xfId="0" applyNumberFormat="1" applyFont="1" applyBorder="1" applyAlignment="1" applyProtection="1">
      <alignment horizontal="center" vertical="center"/>
      <protection locked="0"/>
    </xf>
    <xf numFmtId="4" fontId="12" fillId="0" borderId="0" xfId="0" applyNumberFormat="1" applyFont="1"/>
    <xf numFmtId="4" fontId="13" fillId="0" borderId="0" xfId="0" applyNumberFormat="1" applyFont="1" applyAlignment="1">
      <alignment horizontal="center"/>
    </xf>
    <xf numFmtId="4" fontId="13" fillId="8" borderId="5" xfId="0" applyNumberFormat="1" applyFont="1" applyFill="1" applyBorder="1" applyAlignment="1" applyProtection="1">
      <alignment horizontal="left" vertical="center"/>
      <protection locked="0"/>
    </xf>
    <xf numFmtId="4" fontId="13" fillId="0" borderId="5" xfId="0" applyNumberFormat="1" applyFont="1" applyBorder="1" applyAlignment="1" applyProtection="1">
      <alignment horizontal="left" vertical="center"/>
      <protection locked="0"/>
    </xf>
    <xf numFmtId="166" fontId="21" fillId="0" borderId="5" xfId="0" applyNumberFormat="1" applyFont="1" applyBorder="1" applyAlignment="1" applyProtection="1">
      <alignment horizontal="center" vertical="center"/>
      <protection locked="0"/>
    </xf>
    <xf numFmtId="166" fontId="13" fillId="0" borderId="5" xfId="0" applyNumberFormat="1" applyFont="1" applyBorder="1" applyAlignment="1" applyProtection="1">
      <alignment horizontal="center"/>
      <protection locked="0"/>
    </xf>
    <xf numFmtId="4" fontId="13" fillId="6" borderId="5" xfId="0" applyNumberFormat="1" applyFont="1" applyFill="1" applyBorder="1" applyAlignment="1" applyProtection="1">
      <alignment horizontal="left" vertical="center"/>
      <protection locked="0"/>
    </xf>
    <xf numFmtId="166" fontId="28" fillId="6" borderId="5" xfId="0" applyNumberFormat="1" applyFont="1" applyFill="1" applyBorder="1" applyAlignment="1" applyProtection="1">
      <alignment horizontal="center" vertical="center"/>
      <protection locked="0"/>
    </xf>
    <xf numFmtId="165" fontId="28" fillId="0" borderId="5" xfId="0" applyNumberFormat="1" applyFont="1" applyBorder="1" applyAlignment="1" applyProtection="1">
      <alignment horizontal="center" vertical="center"/>
      <protection locked="0"/>
    </xf>
    <xf numFmtId="4" fontId="13" fillId="2" borderId="5" xfId="0" applyNumberFormat="1" applyFont="1" applyFill="1" applyBorder="1"/>
    <xf numFmtId="4" fontId="12" fillId="2" borderId="5" xfId="0" applyNumberFormat="1" applyFont="1" applyFill="1" applyBorder="1" applyAlignment="1">
      <alignment horizontal="center"/>
    </xf>
    <xf numFmtId="3" fontId="12" fillId="3" borderId="5" xfId="0" applyNumberFormat="1" applyFont="1" applyFill="1" applyBorder="1" applyAlignment="1" applyProtection="1">
      <alignment horizontal="right"/>
      <protection locked="0"/>
    </xf>
    <xf numFmtId="4" fontId="13" fillId="3" borderId="5" xfId="0" applyNumberFormat="1" applyFont="1" applyFill="1" applyBorder="1" applyAlignment="1" applyProtection="1">
      <alignment horizontal="right"/>
      <protection locked="0"/>
    </xf>
    <xf numFmtId="4" fontId="13" fillId="3" borderId="5" xfId="0" applyNumberFormat="1" applyFont="1" applyFill="1" applyBorder="1" applyAlignment="1" applyProtection="1">
      <alignment horizontal="center"/>
      <protection locked="0"/>
    </xf>
    <xf numFmtId="4" fontId="13" fillId="2" borderId="5" xfId="0" applyNumberFormat="1" applyFont="1" applyFill="1" applyBorder="1" applyAlignment="1">
      <alignment horizontal="center" wrapText="1"/>
    </xf>
    <xf numFmtId="4" fontId="13" fillId="2" borderId="5" xfId="0" applyNumberFormat="1" applyFont="1" applyFill="1" applyBorder="1" applyAlignment="1">
      <alignment horizontal="center"/>
    </xf>
    <xf numFmtId="166" fontId="31" fillId="0" borderId="5" xfId="0" applyNumberFormat="1" applyFont="1" applyBorder="1" applyAlignment="1" applyProtection="1">
      <alignment horizontal="center"/>
      <protection locked="0"/>
    </xf>
    <xf numFmtId="4" fontId="13" fillId="6" borderId="0" xfId="0" applyNumberFormat="1" applyFont="1" applyFill="1" applyAlignment="1">
      <alignment horizontal="center"/>
    </xf>
    <xf numFmtId="3" fontId="12" fillId="4" borderId="5" xfId="0" applyNumberFormat="1" applyFont="1" applyFill="1" applyBorder="1" applyAlignment="1">
      <alignment horizontal="center" vertical="center" wrapText="1"/>
    </xf>
    <xf numFmtId="3" fontId="12" fillId="4" borderId="5" xfId="0" applyNumberFormat="1" applyFont="1" applyFill="1" applyBorder="1" applyAlignment="1">
      <alignment horizontal="center" vertical="center"/>
    </xf>
    <xf numFmtId="3" fontId="12" fillId="5" borderId="5" xfId="0" applyNumberFormat="1" applyFont="1" applyFill="1" applyBorder="1" applyAlignment="1">
      <alignment horizontal="center" vertical="center" wrapText="1"/>
    </xf>
    <xf numFmtId="166" fontId="13" fillId="8" borderId="5" xfId="0" applyNumberFormat="1" applyFont="1" applyFill="1" applyBorder="1" applyAlignment="1" applyProtection="1">
      <alignment horizontal="center" vertical="center"/>
      <protection locked="0"/>
    </xf>
    <xf numFmtId="166" fontId="32" fillId="0" borderId="5" xfId="0" applyNumberFormat="1" applyFont="1" applyBorder="1" applyAlignment="1" applyProtection="1">
      <alignment horizontal="center" vertical="center"/>
      <protection locked="0"/>
    </xf>
    <xf numFmtId="3" fontId="13" fillId="4" borderId="5" xfId="0" applyNumberFormat="1" applyFont="1" applyFill="1" applyBorder="1"/>
    <xf numFmtId="3" fontId="12" fillId="4" borderId="5" xfId="0" applyNumberFormat="1" applyFont="1" applyFill="1" applyBorder="1" applyAlignment="1">
      <alignment horizontal="center"/>
    </xf>
    <xf numFmtId="3" fontId="12" fillId="7" borderId="5" xfId="0" applyNumberFormat="1" applyFont="1" applyFill="1" applyBorder="1" applyAlignment="1" applyProtection="1">
      <alignment horizontal="right"/>
      <protection locked="0"/>
    </xf>
    <xf numFmtId="3" fontId="12" fillId="4" borderId="5" xfId="0" applyNumberFormat="1" applyFont="1" applyFill="1" applyBorder="1" applyAlignment="1">
      <alignment horizontal="right"/>
    </xf>
    <xf numFmtId="49" fontId="13" fillId="4" borderId="5" xfId="0" applyNumberFormat="1" applyFont="1" applyFill="1" applyBorder="1" applyAlignment="1">
      <alignment horizontal="center"/>
    </xf>
    <xf numFmtId="49" fontId="13" fillId="4" borderId="5" xfId="0" applyNumberFormat="1" applyFont="1" applyFill="1" applyBorder="1" applyAlignment="1">
      <alignment horizontal="center" wrapText="1"/>
    </xf>
    <xf numFmtId="49" fontId="13" fillId="5" borderId="5" xfId="0" applyNumberFormat="1" applyFont="1" applyFill="1" applyBorder="1" applyAlignment="1">
      <alignment horizontal="center" wrapText="1"/>
    </xf>
    <xf numFmtId="3" fontId="13" fillId="4" borderId="5" xfId="0" applyNumberFormat="1" applyFont="1" applyFill="1" applyBorder="1" applyAlignment="1">
      <alignment horizontal="center"/>
    </xf>
    <xf numFmtId="3" fontId="13" fillId="4" borderId="5" xfId="0" applyNumberFormat="1" applyFont="1" applyFill="1" applyBorder="1" applyAlignment="1">
      <alignment horizontal="right"/>
    </xf>
    <xf numFmtId="165" fontId="13" fillId="0" borderId="1" xfId="0" applyNumberFormat="1" applyFont="1" applyBorder="1" applyAlignment="1" applyProtection="1">
      <alignment horizontal="center" vertical="center"/>
      <protection locked="0"/>
    </xf>
    <xf numFmtId="165" fontId="13" fillId="0" borderId="5" xfId="0" applyNumberFormat="1" applyFont="1" applyBorder="1" applyAlignment="1" applyProtection="1">
      <alignment vertical="center"/>
      <protection locked="0"/>
    </xf>
    <xf numFmtId="165" fontId="13" fillId="8" borderId="1" xfId="0" applyNumberFormat="1" applyFont="1" applyFill="1" applyBorder="1" applyAlignment="1" applyProtection="1">
      <alignment horizontal="center" vertical="center"/>
      <protection locked="0"/>
    </xf>
    <xf numFmtId="166" fontId="13" fillId="0" borderId="5" xfId="0" applyNumberFormat="1" applyFont="1" applyBorder="1" applyAlignment="1" applyProtection="1">
      <alignment horizontal="center" vertical="center"/>
      <protection locked="0"/>
    </xf>
    <xf numFmtId="166" fontId="13" fillId="0" borderId="1" xfId="0" applyNumberFormat="1" applyFont="1" applyBorder="1" applyAlignment="1" applyProtection="1">
      <alignment horizontal="center" vertical="center"/>
      <protection locked="0"/>
    </xf>
    <xf numFmtId="166" fontId="13" fillId="8" borderId="1" xfId="0" applyNumberFormat="1" applyFont="1" applyFill="1" applyBorder="1" applyAlignment="1" applyProtection="1">
      <alignment horizontal="center" vertical="center"/>
      <protection locked="0"/>
    </xf>
    <xf numFmtId="166" fontId="13" fillId="0" borderId="7" xfId="0" applyNumberFormat="1" applyFont="1" applyBorder="1" applyAlignment="1" applyProtection="1">
      <alignment horizontal="center" vertical="center"/>
      <protection locked="0"/>
    </xf>
    <xf numFmtId="166" fontId="13" fillId="0" borderId="6" xfId="0" applyNumberFormat="1" applyFont="1" applyBorder="1" applyAlignment="1" applyProtection="1">
      <alignment horizontal="center" vertical="center"/>
      <protection locked="0"/>
    </xf>
    <xf numFmtId="166" fontId="24" fillId="0" borderId="5" xfId="0" applyNumberFormat="1" applyFont="1" applyBorder="1" applyAlignment="1">
      <alignment vertical="center"/>
    </xf>
    <xf numFmtId="0" fontId="24" fillId="0" borderId="5" xfId="0" applyFont="1" applyBorder="1" applyAlignment="1">
      <alignment vertical="center"/>
    </xf>
    <xf numFmtId="165" fontId="13" fillId="8" borderId="9" xfId="0" applyNumberFormat="1" applyFont="1" applyFill="1" applyBorder="1" applyAlignment="1" applyProtection="1">
      <alignment horizontal="center" vertical="center"/>
      <protection locked="0"/>
    </xf>
    <xf numFmtId="166" fontId="13" fillId="8" borderId="8" xfId="0" applyNumberFormat="1" applyFont="1" applyFill="1" applyBorder="1" applyAlignment="1" applyProtection="1">
      <alignment horizontal="center" vertical="center"/>
      <protection locked="0"/>
    </xf>
    <xf numFmtId="166" fontId="13" fillId="8" borderId="6" xfId="0" applyNumberFormat="1" applyFont="1" applyFill="1" applyBorder="1" applyAlignment="1" applyProtection="1">
      <alignment horizontal="center" vertical="center"/>
      <protection locked="0"/>
    </xf>
    <xf numFmtId="0" fontId="0" fillId="8" borderId="0" xfId="0" applyFill="1"/>
    <xf numFmtId="3" fontId="13" fillId="0" borderId="5" xfId="0" applyNumberFormat="1" applyFont="1" applyBorder="1" applyAlignment="1" applyProtection="1">
      <alignment horizontal="center" vertical="center" wrapText="1"/>
      <protection locked="0"/>
    </xf>
    <xf numFmtId="3" fontId="13" fillId="0" borderId="5" xfId="0" applyNumberFormat="1" applyFont="1" applyBorder="1" applyAlignment="1" applyProtection="1">
      <alignment horizontal="right" vertical="center" wrapText="1"/>
      <protection locked="0"/>
    </xf>
    <xf numFmtId="3" fontId="31" fillId="0" borderId="5" xfId="0" applyNumberFormat="1" applyFont="1" applyBorder="1" applyAlignment="1" applyProtection="1">
      <alignment horizontal="right" vertical="center" wrapText="1"/>
      <protection locked="0"/>
    </xf>
    <xf numFmtId="166" fontId="13" fillId="0" borderId="5" xfId="0" applyNumberFormat="1" applyFont="1" applyBorder="1" applyAlignment="1" applyProtection="1">
      <alignment horizontal="center" vertical="center" wrapText="1"/>
      <protection locked="0"/>
    </xf>
    <xf numFmtId="3" fontId="13" fillId="0" borderId="5" xfId="0" applyNumberFormat="1" applyFont="1" applyBorder="1" applyAlignment="1" applyProtection="1">
      <alignment horizontal="center" wrapText="1"/>
      <protection locked="0"/>
    </xf>
    <xf numFmtId="3" fontId="13" fillId="0" borderId="5" xfId="0" applyNumberFormat="1" applyFont="1" applyBorder="1" applyAlignment="1" applyProtection="1">
      <alignment horizontal="right" wrapText="1"/>
      <protection locked="0"/>
    </xf>
    <xf numFmtId="166" fontId="12" fillId="0" borderId="5" xfId="0" applyNumberFormat="1" applyFont="1" applyBorder="1" applyAlignment="1" applyProtection="1">
      <alignment horizontal="center"/>
      <protection locked="0"/>
    </xf>
    <xf numFmtId="3" fontId="17" fillId="4" borderId="5" xfId="0" applyNumberFormat="1" applyFont="1" applyFill="1" applyBorder="1" applyAlignment="1">
      <alignment horizontal="center" vertical="center"/>
    </xf>
    <xf numFmtId="4" fontId="36" fillId="0" borderId="0" xfId="0" applyNumberFormat="1" applyFont="1" applyAlignment="1">
      <alignment horizontal="center"/>
    </xf>
    <xf numFmtId="0" fontId="0" fillId="0" borderId="11" xfId="0" applyBorder="1"/>
    <xf numFmtId="9" fontId="0" fillId="0" borderId="11" xfId="3" applyFont="1" applyBorder="1"/>
    <xf numFmtId="3" fontId="0" fillId="0" borderId="11" xfId="0" applyNumberFormat="1" applyBorder="1"/>
    <xf numFmtId="0" fontId="0" fillId="0" borderId="11" xfId="0" applyBorder="1" applyAlignment="1">
      <alignment wrapText="1"/>
    </xf>
    <xf numFmtId="164" fontId="0" fillId="0" borderId="0" xfId="2" applyFont="1"/>
    <xf numFmtId="167" fontId="0" fillId="0" borderId="0" xfId="2" applyNumberFormat="1" applyFont="1"/>
    <xf numFmtId="4" fontId="12" fillId="2" borderId="5" xfId="0" applyNumberFormat="1" applyFont="1" applyFill="1" applyBorder="1" applyAlignment="1">
      <alignment horizontal="center" vertical="center"/>
    </xf>
    <xf numFmtId="166" fontId="35" fillId="8" borderId="5" xfId="0" applyNumberFormat="1" applyFont="1" applyFill="1" applyBorder="1" applyAlignment="1" applyProtection="1">
      <alignment horizontal="center" vertical="center"/>
      <protection locked="0"/>
    </xf>
    <xf numFmtId="3" fontId="32" fillId="0" borderId="5" xfId="0" applyNumberFormat="1" applyFont="1" applyBorder="1" applyAlignment="1" applyProtection="1">
      <alignment horizontal="center" wrapText="1"/>
      <protection locked="0"/>
    </xf>
    <xf numFmtId="165" fontId="13" fillId="8" borderId="16" xfId="0" applyNumberFormat="1" applyFont="1" applyFill="1" applyBorder="1" applyAlignment="1" applyProtection="1">
      <alignment horizontal="center" vertical="center"/>
      <protection locked="0"/>
    </xf>
    <xf numFmtId="0" fontId="24" fillId="8" borderId="16" xfId="0" applyFont="1" applyFill="1" applyBorder="1" applyAlignment="1">
      <alignment horizontal="center"/>
    </xf>
    <xf numFmtId="165" fontId="13" fillId="9" borderId="16" xfId="0" applyNumberFormat="1" applyFont="1" applyFill="1" applyBorder="1" applyAlignment="1" applyProtection="1">
      <alignment horizontal="center" vertical="center"/>
      <protection locked="0"/>
    </xf>
    <xf numFmtId="0" fontId="24" fillId="9" borderId="16" xfId="0" applyFont="1" applyFill="1" applyBorder="1" applyAlignment="1">
      <alignment horizontal="center"/>
    </xf>
    <xf numFmtId="0" fontId="0" fillId="9" borderId="0" xfId="0" applyFill="1"/>
    <xf numFmtId="3" fontId="13" fillId="0" borderId="6" xfId="0" applyNumberFormat="1" applyFont="1" applyBorder="1" applyAlignment="1" applyProtection="1">
      <alignment horizontal="center" vertical="center" wrapText="1"/>
      <protection locked="0"/>
    </xf>
    <xf numFmtId="3" fontId="13" fillId="0" borderId="8" xfId="0" applyNumberFormat="1" applyFont="1" applyBorder="1" applyAlignment="1" applyProtection="1">
      <alignment horizontal="center" vertical="center" wrapText="1"/>
      <protection locked="0"/>
    </xf>
    <xf numFmtId="4" fontId="36" fillId="0" borderId="10" xfId="0" applyNumberFormat="1" applyFont="1" applyBorder="1" applyAlignment="1">
      <alignment horizontal="left"/>
    </xf>
    <xf numFmtId="0" fontId="22" fillId="0" borderId="0" xfId="0" applyFont="1" applyAlignment="1">
      <alignment horizontal="left"/>
    </xf>
    <xf numFmtId="4" fontId="13" fillId="0" borderId="6" xfId="0" applyNumberFormat="1" applyFont="1" applyBorder="1" applyAlignment="1">
      <alignment horizontal="left" vertical="center" wrapText="1"/>
    </xf>
    <xf numFmtId="4" fontId="13" fillId="0" borderId="8" xfId="0" applyNumberFormat="1" applyFont="1" applyBorder="1" applyAlignment="1">
      <alignment horizontal="left" vertical="center" wrapText="1"/>
    </xf>
    <xf numFmtId="165" fontId="13" fillId="0" borderId="2" xfId="0" applyNumberFormat="1" applyFont="1" applyBorder="1" applyAlignment="1" applyProtection="1">
      <alignment horizontal="center" vertical="center"/>
      <protection locked="0"/>
    </xf>
    <xf numFmtId="0" fontId="29" fillId="0" borderId="6" xfId="0" applyFont="1" applyBorder="1" applyAlignment="1">
      <alignment horizontal="left" vertical="center" wrapText="1"/>
    </xf>
    <xf numFmtId="0" fontId="29" fillId="0" borderId="8" xfId="0" applyFont="1" applyBorder="1" applyAlignment="1">
      <alignment horizontal="left" vertical="center" wrapText="1"/>
    </xf>
    <xf numFmtId="3" fontId="13" fillId="0" borderId="5" xfId="0" applyNumberFormat="1" applyFont="1" applyBorder="1" applyAlignment="1" applyProtection="1">
      <alignment horizontal="center" vertical="center"/>
      <protection locked="0"/>
    </xf>
    <xf numFmtId="165" fontId="13" fillId="6" borderId="1" xfId="0" applyNumberFormat="1" applyFont="1" applyFill="1" applyBorder="1" applyAlignment="1" applyProtection="1">
      <alignment horizontal="center" vertical="center"/>
      <protection locked="0"/>
    </xf>
    <xf numFmtId="165" fontId="13" fillId="8" borderId="1" xfId="0" applyNumberFormat="1" applyFont="1" applyFill="1" applyBorder="1" applyAlignment="1" applyProtection="1">
      <alignment horizontal="center" vertical="center"/>
      <protection locked="0"/>
    </xf>
    <xf numFmtId="0" fontId="24" fillId="8" borderId="5" xfId="0" applyFont="1" applyFill="1" applyBorder="1" applyAlignment="1">
      <alignment horizontal="center"/>
    </xf>
    <xf numFmtId="165" fontId="13" fillId="0" borderId="1" xfId="0" applyNumberFormat="1" applyFont="1" applyBorder="1" applyAlignment="1" applyProtection="1">
      <alignment horizontal="center" vertical="center"/>
      <protection locked="0"/>
    </xf>
    <xf numFmtId="165" fontId="13" fillId="8" borderId="6" xfId="0" applyNumberFormat="1" applyFont="1" applyFill="1" applyBorder="1" applyAlignment="1" applyProtection="1">
      <alignment horizontal="center" vertical="center"/>
      <protection locked="0"/>
    </xf>
    <xf numFmtId="165" fontId="13" fillId="8" borderId="8" xfId="0" applyNumberFormat="1" applyFont="1" applyFill="1" applyBorder="1" applyAlignment="1" applyProtection="1">
      <alignment horizontal="center" vertical="center"/>
      <protection locked="0"/>
    </xf>
    <xf numFmtId="0" fontId="24" fillId="8" borderId="6" xfId="0" applyFont="1" applyFill="1" applyBorder="1" applyAlignment="1">
      <alignment horizontal="center"/>
    </xf>
    <xf numFmtId="0" fontId="24" fillId="8" borderId="8" xfId="0" applyFont="1" applyFill="1" applyBorder="1" applyAlignment="1">
      <alignment horizontal="center"/>
    </xf>
    <xf numFmtId="49" fontId="13" fillId="0" borderId="0" xfId="1" applyNumberFormat="1" applyFont="1" applyAlignment="1">
      <alignment horizontal="left" vertical="center" wrapText="1"/>
    </xf>
    <xf numFmtId="4" fontId="12" fillId="0" borderId="0" xfId="0" applyNumberFormat="1" applyFont="1" applyAlignment="1">
      <alignment horizontal="right" vertical="center" wrapText="1"/>
    </xf>
    <xf numFmtId="4" fontId="25" fillId="0" borderId="0" xfId="0" applyNumberFormat="1" applyFont="1" applyAlignment="1">
      <alignment horizontal="left" wrapText="1"/>
    </xf>
    <xf numFmtId="4" fontId="3" fillId="0" borderId="0" xfId="0" applyNumberFormat="1" applyFont="1" applyAlignment="1">
      <alignment horizontal="left" vertical="center" wrapText="1"/>
    </xf>
    <xf numFmtId="4" fontId="3" fillId="0" borderId="0" xfId="0" applyNumberFormat="1" applyFont="1" applyAlignment="1">
      <alignment horizontal="left" wrapText="1"/>
    </xf>
    <xf numFmtId="4" fontId="3" fillId="0" borderId="4" xfId="0" applyNumberFormat="1" applyFont="1" applyBorder="1" applyAlignment="1">
      <alignment horizontal="center" vertical="center" wrapText="1"/>
    </xf>
    <xf numFmtId="4" fontId="3" fillId="6" borderId="4" xfId="0" applyNumberFormat="1" applyFont="1" applyFill="1" applyBorder="1" applyAlignment="1">
      <alignment horizontal="center" vertical="center" wrapText="1"/>
    </xf>
    <xf numFmtId="4" fontId="2" fillId="0" borderId="4" xfId="0" applyNumberFormat="1" applyFont="1" applyBorder="1" applyAlignment="1">
      <alignment horizontal="center" vertical="center" wrapText="1"/>
    </xf>
    <xf numFmtId="3" fontId="13" fillId="0" borderId="0" xfId="1" applyNumberFormat="1" applyFont="1" applyAlignment="1">
      <alignment horizontal="center" vertical="center" wrapText="1"/>
    </xf>
    <xf numFmtId="0" fontId="13" fillId="0" borderId="0" xfId="1" applyFont="1" applyAlignment="1">
      <alignment horizontal="center" vertical="center" wrapText="1"/>
    </xf>
    <xf numFmtId="0" fontId="13" fillId="0" borderId="0" xfId="1" applyFont="1" applyAlignment="1">
      <alignment horizontal="left" vertical="center" wrapText="1"/>
    </xf>
    <xf numFmtId="49" fontId="12" fillId="0" borderId="0" xfId="1" applyNumberFormat="1" applyFont="1" applyAlignment="1">
      <alignment horizontal="left" vertical="center"/>
    </xf>
    <xf numFmtId="49" fontId="13" fillId="0" borderId="0" xfId="1" applyNumberFormat="1" applyFont="1" applyAlignment="1">
      <alignment horizontal="left" vertical="center"/>
    </xf>
    <xf numFmtId="49" fontId="21" fillId="0" borderId="0" xfId="1" applyNumberFormat="1" applyFont="1" applyAlignment="1">
      <alignment horizontal="left" vertical="center"/>
    </xf>
    <xf numFmtId="4" fontId="2" fillId="6" borderId="4" xfId="0" applyNumberFormat="1" applyFont="1" applyFill="1" applyBorder="1" applyAlignment="1">
      <alignment horizontal="center" vertical="center" wrapText="1"/>
    </xf>
    <xf numFmtId="4" fontId="27" fillId="0" borderId="4" xfId="0" applyNumberFormat="1" applyFont="1" applyBorder="1" applyAlignment="1">
      <alignment horizontal="center" vertical="center" wrapText="1"/>
    </xf>
    <xf numFmtId="4" fontId="12" fillId="2" borderId="5" xfId="0" applyNumberFormat="1" applyFont="1" applyFill="1" applyBorder="1" applyAlignment="1">
      <alignment horizontal="center" vertical="center" wrapText="1"/>
    </xf>
    <xf numFmtId="4" fontId="12" fillId="2" borderId="5" xfId="0" applyNumberFormat="1" applyFont="1" applyFill="1" applyBorder="1" applyAlignment="1">
      <alignment horizontal="center" vertical="center"/>
    </xf>
    <xf numFmtId="4" fontId="12" fillId="0" borderId="1" xfId="0" applyNumberFormat="1" applyFont="1" applyBorder="1" applyAlignment="1">
      <alignment horizontal="center"/>
    </xf>
    <xf numFmtId="4" fontId="12" fillId="0" borderId="2" xfId="0" applyNumberFormat="1" applyFont="1" applyBorder="1" applyAlignment="1">
      <alignment horizontal="center"/>
    </xf>
    <xf numFmtId="4" fontId="12" fillId="0" borderId="3" xfId="0" applyNumberFormat="1" applyFont="1" applyBorder="1" applyAlignment="1">
      <alignment horizontal="center"/>
    </xf>
    <xf numFmtId="4" fontId="12" fillId="0" borderId="5" xfId="0" applyNumberFormat="1" applyFont="1" applyBorder="1" applyAlignment="1">
      <alignment horizontal="center"/>
    </xf>
    <xf numFmtId="4" fontId="12" fillId="0" borderId="6" xfId="0" applyNumberFormat="1" applyFont="1" applyBorder="1" applyAlignment="1">
      <alignment horizontal="center"/>
    </xf>
    <xf numFmtId="4" fontId="12" fillId="0" borderId="7" xfId="0" applyNumberFormat="1" applyFont="1" applyBorder="1" applyAlignment="1">
      <alignment horizontal="center"/>
    </xf>
    <xf numFmtId="4" fontId="13" fillId="0" borderId="6" xfId="0" applyNumberFormat="1" applyFont="1" applyBorder="1" applyAlignment="1">
      <alignment vertical="center" wrapText="1"/>
    </xf>
    <xf numFmtId="4" fontId="13" fillId="0" borderId="8" xfId="0" applyNumberFormat="1" applyFont="1" applyBorder="1" applyAlignment="1">
      <alignment vertical="center" wrapText="1"/>
    </xf>
    <xf numFmtId="0" fontId="24" fillId="0" borderId="5" xfId="0" applyFont="1" applyBorder="1" applyAlignment="1">
      <alignment horizontal="center"/>
    </xf>
    <xf numFmtId="4" fontId="13" fillId="6" borderId="6" xfId="0" applyNumberFormat="1" applyFont="1" applyFill="1" applyBorder="1" applyAlignment="1" applyProtection="1">
      <alignment horizontal="center" vertical="center"/>
      <protection locked="0"/>
    </xf>
    <xf numFmtId="4" fontId="13" fillId="6" borderId="8" xfId="0" applyNumberFormat="1" applyFont="1" applyFill="1" applyBorder="1" applyAlignment="1" applyProtection="1">
      <alignment horizontal="center" vertical="center"/>
      <protection locked="0"/>
    </xf>
    <xf numFmtId="3" fontId="13" fillId="6" borderId="6" xfId="0" applyNumberFormat="1" applyFont="1" applyFill="1" applyBorder="1" applyAlignment="1" applyProtection="1">
      <alignment horizontal="center" vertical="center"/>
      <protection locked="0"/>
    </xf>
    <xf numFmtId="3" fontId="13" fillId="6" borderId="8" xfId="0" applyNumberFormat="1" applyFont="1" applyFill="1" applyBorder="1" applyAlignment="1" applyProtection="1">
      <alignment horizontal="center" vertical="center"/>
      <protection locked="0"/>
    </xf>
    <xf numFmtId="166" fontId="14" fillId="0" borderId="0" xfId="0" applyNumberFormat="1" applyFont="1" applyAlignment="1" applyProtection="1">
      <alignment horizontal="center"/>
      <protection locked="0"/>
    </xf>
    <xf numFmtId="0" fontId="24" fillId="6" borderId="5" xfId="0" applyFont="1" applyFill="1" applyBorder="1" applyAlignment="1">
      <alignment horizontal="center"/>
    </xf>
    <xf numFmtId="0" fontId="30" fillId="0" borderId="5" xfId="0" applyFont="1" applyBorder="1" applyAlignment="1">
      <alignment horizontal="center"/>
    </xf>
    <xf numFmtId="3" fontId="32" fillId="0" borderId="15" xfId="0" applyNumberFormat="1" applyFont="1" applyBorder="1" applyAlignment="1" applyProtection="1">
      <alignment horizontal="center" wrapText="1"/>
      <protection locked="0"/>
    </xf>
    <xf numFmtId="3" fontId="32" fillId="0" borderId="0" xfId="0" applyNumberFormat="1" applyFont="1" applyAlignment="1" applyProtection="1">
      <alignment horizontal="center" wrapText="1"/>
      <protection locked="0"/>
    </xf>
    <xf numFmtId="166" fontId="13" fillId="0" borderId="5" xfId="0" applyNumberFormat="1" applyFont="1" applyBorder="1" applyAlignment="1" applyProtection="1">
      <alignment horizontal="center" vertical="center" wrapText="1"/>
      <protection locked="0"/>
    </xf>
    <xf numFmtId="0" fontId="6" fillId="0" borderId="0" xfId="1" applyFont="1" applyAlignment="1">
      <alignment horizontal="left" vertical="center" wrapText="1"/>
    </xf>
    <xf numFmtId="3" fontId="15" fillId="0" borderId="0" xfId="0" applyNumberFormat="1" applyFont="1" applyAlignment="1">
      <alignment horizontal="center"/>
    </xf>
    <xf numFmtId="3" fontId="6" fillId="0" borderId="0" xfId="1" applyNumberFormat="1" applyFont="1" applyAlignment="1">
      <alignment horizontal="center" vertical="center" wrapText="1"/>
    </xf>
    <xf numFmtId="0" fontId="6" fillId="0" borderId="0" xfId="1" applyFont="1" applyAlignment="1">
      <alignment horizontal="center" vertical="center" wrapText="1"/>
    </xf>
    <xf numFmtId="49" fontId="6" fillId="0" borderId="0" xfId="1" applyNumberFormat="1" applyFont="1" applyAlignment="1">
      <alignment horizontal="left" vertical="center" wrapText="1"/>
    </xf>
    <xf numFmtId="3" fontId="9" fillId="0" borderId="0" xfId="0" applyNumberFormat="1" applyFont="1" applyAlignment="1">
      <alignment horizontal="right" vertical="center" wrapText="1"/>
    </xf>
    <xf numFmtId="3" fontId="16" fillId="0" borderId="0" xfId="0" applyNumberFormat="1" applyFont="1" applyAlignment="1">
      <alignment horizontal="left" vertical="center" wrapText="1"/>
    </xf>
    <xf numFmtId="49" fontId="13" fillId="0" borderId="0" xfId="1" applyNumberFormat="1" applyFont="1" applyAlignment="1">
      <alignment horizontal="center" vertical="center"/>
    </xf>
    <xf numFmtId="0" fontId="0" fillId="0" borderId="6" xfId="0" applyBorder="1" applyAlignment="1">
      <alignment horizontal="center"/>
    </xf>
    <xf numFmtId="0" fontId="0" fillId="0" borderId="8" xfId="0" applyBorder="1" applyAlignment="1">
      <alignment horizont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3" fontId="17" fillId="4" borderId="5" xfId="0" applyNumberFormat="1" applyFont="1" applyFill="1" applyBorder="1" applyAlignment="1">
      <alignment horizontal="center" vertical="center" wrapText="1"/>
    </xf>
    <xf numFmtId="3" fontId="17" fillId="4" borderId="5" xfId="0" applyNumberFormat="1" applyFont="1" applyFill="1" applyBorder="1" applyAlignment="1">
      <alignment horizontal="center" vertical="center"/>
    </xf>
    <xf numFmtId="3" fontId="13" fillId="0" borderId="5" xfId="0" applyNumberFormat="1" applyFont="1" applyBorder="1" applyAlignment="1" applyProtection="1">
      <alignment horizontal="left" vertical="center" wrapText="1"/>
      <protection locked="0"/>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4" fontId="13" fillId="0" borderId="6" xfId="0" applyNumberFormat="1" applyFont="1" applyFill="1" applyBorder="1" applyAlignment="1">
      <alignment horizontal="left" vertical="center" wrapText="1"/>
    </xf>
    <xf numFmtId="4" fontId="13" fillId="0" borderId="6" xfId="0" applyNumberFormat="1" applyFont="1" applyFill="1" applyBorder="1" applyAlignment="1" applyProtection="1">
      <alignment horizontal="center" vertical="center"/>
      <protection locked="0"/>
    </xf>
    <xf numFmtId="3" fontId="13" fillId="0" borderId="6" xfId="0" applyNumberFormat="1" applyFont="1" applyFill="1" applyBorder="1" applyAlignment="1" applyProtection="1">
      <alignment horizontal="center" vertical="center"/>
      <protection locked="0"/>
    </xf>
    <xf numFmtId="4" fontId="13" fillId="0" borderId="5" xfId="0" applyNumberFormat="1" applyFont="1" applyFill="1" applyBorder="1" applyAlignment="1" applyProtection="1">
      <alignment horizontal="left" vertical="center"/>
      <protection locked="0"/>
    </xf>
    <xf numFmtId="166" fontId="13" fillId="0" borderId="5" xfId="0" applyNumberFormat="1" applyFont="1" applyFill="1" applyBorder="1" applyAlignment="1" applyProtection="1">
      <alignment horizontal="center" vertical="center"/>
      <protection locked="0"/>
    </xf>
    <xf numFmtId="165" fontId="13" fillId="0" borderId="1" xfId="0" applyNumberFormat="1" applyFont="1" applyFill="1" applyBorder="1" applyAlignment="1" applyProtection="1">
      <alignment horizontal="center" vertical="center"/>
      <protection locked="0"/>
    </xf>
    <xf numFmtId="4" fontId="13" fillId="0" borderId="8" xfId="0" applyNumberFormat="1" applyFont="1" applyFill="1" applyBorder="1" applyAlignment="1">
      <alignment horizontal="left" vertical="center" wrapText="1"/>
    </xf>
    <xf numFmtId="4" fontId="13" fillId="0" borderId="8" xfId="0" applyNumberFormat="1" applyFont="1" applyFill="1" applyBorder="1" applyAlignment="1" applyProtection="1">
      <alignment horizontal="center" vertical="center"/>
      <protection locked="0"/>
    </xf>
    <xf numFmtId="3" fontId="13" fillId="0" borderId="8" xfId="0" applyNumberFormat="1" applyFont="1" applyFill="1" applyBorder="1" applyAlignment="1" applyProtection="1">
      <alignment horizontal="center" vertical="center"/>
      <protection locked="0"/>
    </xf>
    <xf numFmtId="165" fontId="28" fillId="0" borderId="5" xfId="0" applyNumberFormat="1" applyFont="1" applyFill="1" applyBorder="1" applyAlignment="1" applyProtection="1">
      <alignment horizontal="center" vertical="center"/>
      <protection locked="0"/>
    </xf>
    <xf numFmtId="166" fontId="28" fillId="0" borderId="5" xfId="0" applyNumberFormat="1" applyFont="1" applyFill="1" applyBorder="1" applyAlignment="1" applyProtection="1">
      <alignment horizontal="center" vertical="center"/>
      <protection locked="0"/>
    </xf>
    <xf numFmtId="49" fontId="13" fillId="0" borderId="5" xfId="0" applyNumberFormat="1" applyFont="1" applyFill="1" applyBorder="1" applyAlignment="1" applyProtection="1">
      <alignment horizontal="left" vertical="center" wrapText="1"/>
      <protection locked="0"/>
    </xf>
    <xf numFmtId="49" fontId="13" fillId="0" borderId="8" xfId="0" applyNumberFormat="1" applyFont="1" applyFill="1" applyBorder="1" applyAlignment="1" applyProtection="1">
      <alignment horizontal="left" vertical="center" wrapText="1"/>
      <protection locked="0"/>
    </xf>
    <xf numFmtId="49" fontId="13" fillId="0" borderId="6" xfId="0" applyNumberFormat="1" applyFont="1" applyFill="1" applyBorder="1" applyAlignment="1" applyProtection="1">
      <alignment horizontal="left" vertical="center" wrapText="1"/>
      <protection locked="0"/>
    </xf>
    <xf numFmtId="3" fontId="12" fillId="0" borderId="6" xfId="0" applyNumberFormat="1" applyFont="1" applyFill="1" applyBorder="1" applyAlignment="1" applyProtection="1">
      <alignment horizontal="center" vertical="center"/>
      <protection locked="0"/>
    </xf>
    <xf numFmtId="4" fontId="12" fillId="0" borderId="6" xfId="0" applyNumberFormat="1" applyFont="1" applyFill="1" applyBorder="1" applyAlignment="1" applyProtection="1">
      <alignment horizontal="center" vertical="center"/>
      <protection locked="0"/>
    </xf>
    <xf numFmtId="3" fontId="12" fillId="0" borderId="8" xfId="0" applyNumberFormat="1" applyFont="1" applyFill="1" applyBorder="1" applyAlignment="1" applyProtection="1">
      <alignment horizontal="center" vertical="center"/>
      <protection locked="0"/>
    </xf>
    <xf numFmtId="4" fontId="12" fillId="0" borderId="8" xfId="0" applyNumberFormat="1" applyFont="1" applyFill="1" applyBorder="1" applyAlignment="1" applyProtection="1">
      <alignment horizontal="center" vertical="center"/>
      <protection locked="0"/>
    </xf>
    <xf numFmtId="166" fontId="32" fillId="0" borderId="5" xfId="0" applyNumberFormat="1" applyFont="1" applyFill="1" applyBorder="1" applyAlignment="1" applyProtection="1">
      <alignment horizontal="center" vertical="center"/>
      <protection locked="0"/>
    </xf>
    <xf numFmtId="4" fontId="13" fillId="0" borderId="6" xfId="0" applyNumberFormat="1" applyFont="1" applyFill="1" applyBorder="1" applyAlignment="1" applyProtection="1">
      <alignment horizontal="left" vertical="center"/>
      <protection locked="0"/>
    </xf>
    <xf numFmtId="3" fontId="13" fillId="0" borderId="9" xfId="0" applyNumberFormat="1" applyFont="1" applyFill="1" applyBorder="1" applyAlignment="1" applyProtection="1">
      <alignment horizontal="center" vertical="center"/>
      <protection locked="0"/>
    </xf>
    <xf numFmtId="4" fontId="13" fillId="0" borderId="4" xfId="0" applyNumberFormat="1" applyFont="1" applyFill="1" applyBorder="1" applyAlignment="1" applyProtection="1">
      <alignment horizontal="left" vertical="center"/>
      <protection locked="0"/>
    </xf>
    <xf numFmtId="165" fontId="28" fillId="0" borderId="3" xfId="0" applyNumberFormat="1" applyFont="1" applyFill="1" applyBorder="1" applyAlignment="1" applyProtection="1">
      <alignment horizontal="center" vertical="center"/>
      <protection locked="0"/>
    </xf>
    <xf numFmtId="4" fontId="13" fillId="0" borderId="8" xfId="0" applyNumberFormat="1" applyFont="1" applyFill="1" applyBorder="1" applyAlignment="1" applyProtection="1">
      <alignment horizontal="left" vertical="center"/>
      <protection locked="0"/>
    </xf>
    <xf numFmtId="166" fontId="35" fillId="0" borderId="5" xfId="0" applyNumberFormat="1" applyFont="1" applyFill="1" applyBorder="1" applyAlignment="1" applyProtection="1">
      <alignment horizontal="center" vertical="center"/>
      <protection locked="0"/>
    </xf>
  </cellXfs>
  <cellStyles count="4">
    <cellStyle name="Milliers" xfId="2" builtinId="3"/>
    <cellStyle name="Normal" xfId="0" builtinId="0"/>
    <cellStyle name="Normal 3" xfId="1" xr:uid="{00000000-0005-0000-0000-000002000000}"/>
    <cellStyle name="Pourcentage" xfId="3" builtinId="5"/>
  </cellStyles>
  <dxfs count="2">
    <dxf>
      <font>
        <condense val="0"/>
        <extend val="0"/>
        <color rgb="FF9C0006"/>
      </font>
    </dxf>
    <dxf>
      <font>
        <condense val="0"/>
        <extend val="0"/>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3"/>
  <sheetViews>
    <sheetView tabSelected="1" topLeftCell="A43" zoomScale="70" zoomScaleNormal="70" workbookViewId="0">
      <selection activeCell="J59" sqref="J59"/>
    </sheetView>
  </sheetViews>
  <sheetFormatPr baseColWidth="10" defaultRowHeight="14.4" x14ac:dyDescent="0.3"/>
  <cols>
    <col min="1" max="1" width="4.44140625" customWidth="1"/>
    <col min="2" max="2" width="42.5546875" customWidth="1"/>
    <col min="4" max="4" width="19.44140625" customWidth="1"/>
    <col min="5" max="5" width="21.5546875" customWidth="1"/>
    <col min="6" max="6" width="13.77734375" customWidth="1"/>
    <col min="8" max="8" width="12.77734375" customWidth="1"/>
    <col min="9" max="9" width="15.5546875" customWidth="1"/>
    <col min="10" max="11" width="14.21875" customWidth="1"/>
    <col min="12" max="12" width="14.5546875" customWidth="1"/>
    <col min="13" max="13" width="13.77734375" customWidth="1"/>
    <col min="14" max="14" width="14.21875" customWidth="1"/>
    <col min="15" max="16" width="16.44140625" customWidth="1"/>
    <col min="17" max="17" width="14.77734375" customWidth="1"/>
    <col min="18" max="20" width="13.44140625" customWidth="1"/>
    <col min="21" max="21" width="19.44140625" customWidth="1"/>
  </cols>
  <sheetData>
    <row r="1" spans="1:21" ht="15.6" x14ac:dyDescent="0.3">
      <c r="A1" s="36" t="s">
        <v>0</v>
      </c>
      <c r="B1" s="37"/>
      <c r="C1" s="37"/>
      <c r="D1" s="37"/>
      <c r="E1" s="38"/>
      <c r="F1" s="38"/>
      <c r="G1" s="38"/>
      <c r="H1" s="39"/>
      <c r="I1" s="37"/>
      <c r="J1" s="37"/>
      <c r="K1" s="37"/>
      <c r="L1" s="37"/>
      <c r="M1" s="57"/>
      <c r="N1" s="57"/>
      <c r="O1" s="57"/>
      <c r="P1" s="57"/>
      <c r="Q1" s="57"/>
      <c r="R1" s="57"/>
      <c r="S1" s="57"/>
      <c r="T1" s="58"/>
      <c r="U1" s="58"/>
    </row>
    <row r="2" spans="1:21" ht="15.6" x14ac:dyDescent="0.3">
      <c r="A2" s="40" t="s">
        <v>51</v>
      </c>
      <c r="B2" s="37"/>
      <c r="C2" s="37"/>
      <c r="D2" s="37"/>
      <c r="E2" s="38"/>
      <c r="F2" s="38"/>
      <c r="G2" s="38"/>
      <c r="H2" s="39"/>
      <c r="I2" s="37"/>
      <c r="J2" s="37"/>
      <c r="K2" s="37"/>
      <c r="L2" s="37"/>
      <c r="M2" s="37"/>
      <c r="N2" s="37"/>
      <c r="O2" s="37"/>
      <c r="P2" s="37"/>
      <c r="Q2" s="37"/>
      <c r="R2" s="37"/>
      <c r="S2" s="37"/>
      <c r="T2" s="58"/>
      <c r="U2" s="58"/>
    </row>
    <row r="3" spans="1:21" ht="15.6" x14ac:dyDescent="0.3">
      <c r="A3" s="40" t="s">
        <v>80</v>
      </c>
      <c r="B3" s="37"/>
      <c r="C3" s="37"/>
      <c r="D3" s="37"/>
      <c r="E3" s="38"/>
      <c r="F3" s="38"/>
      <c r="G3" s="38"/>
      <c r="H3" s="39"/>
      <c r="I3" s="37"/>
      <c r="J3" s="37"/>
      <c r="K3" s="37"/>
      <c r="L3" s="37"/>
      <c r="M3" s="37"/>
      <c r="N3" s="37"/>
      <c r="O3" s="37"/>
      <c r="P3" s="37"/>
      <c r="Q3" s="37"/>
      <c r="R3" s="37"/>
      <c r="S3" s="37"/>
      <c r="T3" s="58"/>
      <c r="U3" s="58"/>
    </row>
    <row r="4" spans="1:21" ht="15.6" x14ac:dyDescent="0.3">
      <c r="A4" s="177" t="s">
        <v>81</v>
      </c>
      <c r="B4" s="177"/>
      <c r="C4" s="177"/>
      <c r="D4" s="177"/>
      <c r="E4" s="177"/>
      <c r="F4" s="38"/>
      <c r="G4" s="38"/>
      <c r="H4" s="39"/>
      <c r="I4" s="59"/>
      <c r="J4" s="59"/>
      <c r="K4" s="59"/>
      <c r="L4" s="59"/>
      <c r="M4" s="37"/>
      <c r="N4" s="37"/>
      <c r="O4" s="37"/>
      <c r="P4" s="37"/>
      <c r="Q4" s="37"/>
      <c r="R4" s="37"/>
      <c r="S4" s="37"/>
      <c r="T4" s="58"/>
      <c r="U4" s="58"/>
    </row>
    <row r="5" spans="1:21" ht="15.6" x14ac:dyDescent="0.3">
      <c r="A5" s="177" t="s">
        <v>52</v>
      </c>
      <c r="B5" s="177"/>
      <c r="C5" s="177"/>
      <c r="D5" s="177"/>
      <c r="E5" s="60" t="s">
        <v>53</v>
      </c>
      <c r="F5" s="60"/>
      <c r="G5" s="177" t="s">
        <v>135</v>
      </c>
      <c r="H5" s="177"/>
      <c r="I5" s="37"/>
      <c r="J5" s="37"/>
      <c r="K5" s="37"/>
      <c r="L5" s="37"/>
      <c r="M5" s="39" t="s">
        <v>54</v>
      </c>
      <c r="N5" s="61"/>
      <c r="O5" s="61"/>
      <c r="P5" s="61"/>
      <c r="Q5" s="61"/>
      <c r="R5" s="61"/>
      <c r="S5" s="61"/>
      <c r="T5" s="58"/>
      <c r="U5" s="58"/>
    </row>
    <row r="6" spans="1:21" ht="15.6" x14ac:dyDescent="0.3">
      <c r="A6" s="177"/>
      <c r="B6" s="177"/>
      <c r="C6" s="177"/>
      <c r="D6" s="177"/>
      <c r="E6" s="178" t="s">
        <v>1</v>
      </c>
      <c r="F6" s="178"/>
      <c r="G6" s="179"/>
      <c r="H6" s="179"/>
      <c r="I6" s="37"/>
      <c r="J6" s="37"/>
      <c r="K6" s="37"/>
      <c r="L6" s="37"/>
      <c r="M6" s="39" t="s">
        <v>67</v>
      </c>
      <c r="N6" s="61"/>
      <c r="O6" s="61"/>
      <c r="P6" s="61"/>
      <c r="Q6" s="61"/>
      <c r="R6" s="61"/>
      <c r="S6" s="61"/>
      <c r="T6" s="58"/>
      <c r="U6" s="58"/>
    </row>
    <row r="7" spans="1:21" ht="15.6" x14ac:dyDescent="0.3">
      <c r="A7" s="40"/>
      <c r="B7" s="40"/>
      <c r="C7" s="40"/>
      <c r="D7" s="40"/>
      <c r="E7" s="178" t="s">
        <v>105</v>
      </c>
      <c r="F7" s="178"/>
      <c r="G7" s="179"/>
      <c r="H7" s="179"/>
      <c r="I7" s="37"/>
      <c r="J7" s="37"/>
      <c r="K7" s="37"/>
      <c r="L7" s="37"/>
      <c r="M7" s="39"/>
      <c r="N7" s="61"/>
      <c r="O7" s="61"/>
      <c r="P7" s="61"/>
      <c r="Q7" s="61"/>
      <c r="R7" s="61"/>
      <c r="S7" s="61"/>
      <c r="T7" s="58"/>
      <c r="U7" s="58"/>
    </row>
    <row r="8" spans="1:21" ht="15.6" x14ac:dyDescent="0.3">
      <c r="A8" s="40"/>
      <c r="B8" s="40"/>
      <c r="C8" s="40"/>
      <c r="D8" s="40"/>
      <c r="E8" s="55" t="s">
        <v>114</v>
      </c>
      <c r="F8" s="55"/>
      <c r="G8" s="56"/>
      <c r="H8" s="56"/>
      <c r="I8" s="37"/>
      <c r="J8" s="37"/>
      <c r="K8" s="37"/>
      <c r="L8" s="37"/>
      <c r="M8" s="39"/>
      <c r="N8" s="61"/>
      <c r="O8" s="61"/>
      <c r="P8" s="61"/>
      <c r="Q8" s="61"/>
      <c r="R8" s="61"/>
      <c r="S8" s="61"/>
      <c r="T8" s="58"/>
      <c r="U8" s="58"/>
    </row>
    <row r="9" spans="1:21" ht="15.6" x14ac:dyDescent="0.3">
      <c r="A9" s="40" t="s">
        <v>2</v>
      </c>
      <c r="B9" s="37"/>
      <c r="C9" s="37"/>
      <c r="D9" s="38"/>
      <c r="E9" s="41" t="s">
        <v>136</v>
      </c>
      <c r="F9" s="41"/>
      <c r="G9" s="39"/>
      <c r="H9" s="39"/>
      <c r="I9" s="37"/>
      <c r="J9" s="37"/>
      <c r="K9" s="37"/>
      <c r="L9" s="37"/>
      <c r="M9" s="39" t="s">
        <v>55</v>
      </c>
      <c r="N9" s="61"/>
      <c r="O9" s="61"/>
      <c r="P9" s="61"/>
      <c r="Q9" s="61"/>
      <c r="R9" s="61"/>
      <c r="S9" s="61"/>
      <c r="T9" s="5"/>
      <c r="U9" s="58"/>
    </row>
    <row r="10" spans="1:21" ht="15.6" x14ac:dyDescent="0.3">
      <c r="A10" s="61"/>
      <c r="B10" s="37"/>
      <c r="C10" s="62"/>
      <c r="D10" s="63"/>
      <c r="E10" s="174"/>
      <c r="F10" s="175"/>
      <c r="G10" s="176"/>
      <c r="H10" s="176"/>
      <c r="I10" s="176"/>
      <c r="J10" s="61"/>
      <c r="K10" s="61"/>
      <c r="L10" s="61"/>
      <c r="M10" s="39" t="s">
        <v>56</v>
      </c>
      <c r="N10" s="61"/>
      <c r="O10" s="61"/>
      <c r="P10" s="61"/>
      <c r="Q10" s="61"/>
      <c r="R10" s="61"/>
      <c r="S10" s="61"/>
      <c r="T10" s="5"/>
      <c r="U10" s="58"/>
    </row>
    <row r="11" spans="1:21" ht="15.6" x14ac:dyDescent="0.3">
      <c r="A11" s="61"/>
      <c r="B11" s="166" t="s">
        <v>57</v>
      </c>
      <c r="C11" s="166"/>
      <c r="D11" s="166"/>
      <c r="E11" s="166"/>
      <c r="F11" s="166"/>
      <c r="G11" s="166"/>
      <c r="H11" s="166"/>
      <c r="I11" s="166"/>
      <c r="J11" s="166"/>
      <c r="K11" s="54"/>
      <c r="L11" s="61"/>
      <c r="M11" s="64"/>
      <c r="N11" s="64"/>
      <c r="O11" s="64"/>
      <c r="P11" s="64"/>
      <c r="Q11" s="64"/>
      <c r="R11" s="64"/>
      <c r="S11" s="64"/>
      <c r="T11" s="5"/>
      <c r="U11" s="58"/>
    </row>
    <row r="12" spans="1:21" ht="15.6" x14ac:dyDescent="0.3">
      <c r="A12" s="2"/>
      <c r="B12" s="5"/>
      <c r="C12" s="167" t="s">
        <v>4</v>
      </c>
      <c r="D12" s="167"/>
      <c r="E12" s="65" t="s">
        <v>5</v>
      </c>
      <c r="F12" s="66" t="s">
        <v>62</v>
      </c>
      <c r="G12" s="5"/>
      <c r="H12" s="5"/>
      <c r="I12" s="5"/>
      <c r="J12" s="5"/>
      <c r="K12" s="5"/>
      <c r="L12" s="5"/>
      <c r="M12" s="5"/>
      <c r="N12" s="5"/>
      <c r="O12" s="5"/>
      <c r="P12" s="5"/>
      <c r="Q12" s="5"/>
      <c r="R12" s="5"/>
      <c r="S12" s="5"/>
      <c r="T12" s="5"/>
      <c r="U12" s="58"/>
    </row>
    <row r="13" spans="1:21" ht="15.6" x14ac:dyDescent="0.3">
      <c r="A13" s="2" t="s">
        <v>3</v>
      </c>
      <c r="B13" s="168" t="s">
        <v>83</v>
      </c>
      <c r="C13" s="168"/>
      <c r="D13" s="168"/>
      <c r="E13" s="168"/>
      <c r="F13" s="67"/>
      <c r="G13" s="5"/>
      <c r="H13" s="5"/>
      <c r="I13" s="5"/>
      <c r="J13" s="68"/>
      <c r="K13" s="68"/>
      <c r="L13" s="69"/>
      <c r="M13" s="69"/>
      <c r="N13" s="5"/>
      <c r="O13" s="5"/>
      <c r="P13" s="5"/>
      <c r="Q13" s="5"/>
      <c r="R13" s="70"/>
      <c r="S13" s="70"/>
      <c r="T13" s="5"/>
      <c r="U13" s="58"/>
    </row>
    <row r="14" spans="1:21" ht="15.6" x14ac:dyDescent="0.3">
      <c r="A14" s="68"/>
      <c r="B14" s="169" t="s">
        <v>84</v>
      </c>
      <c r="C14" s="169"/>
      <c r="D14" s="169"/>
      <c r="E14" s="169"/>
      <c r="F14" s="169"/>
      <c r="G14" s="169"/>
      <c r="H14" s="169"/>
      <c r="I14" s="169"/>
      <c r="J14" s="169"/>
      <c r="K14" s="169"/>
      <c r="L14" s="169"/>
      <c r="M14" s="169"/>
      <c r="N14" s="169"/>
      <c r="O14" s="169"/>
      <c r="P14" s="169"/>
      <c r="Q14" s="169"/>
      <c r="R14" s="169"/>
      <c r="S14" s="71"/>
      <c r="T14" s="5"/>
      <c r="U14" s="58"/>
    </row>
    <row r="15" spans="1:21" s="45" customFormat="1" ht="15.6" x14ac:dyDescent="0.3">
      <c r="A15" s="1"/>
      <c r="B15" s="72" t="s">
        <v>85</v>
      </c>
      <c r="C15" s="71"/>
      <c r="D15" s="71"/>
      <c r="E15" s="71"/>
      <c r="F15" s="5"/>
      <c r="G15" s="5"/>
      <c r="H15" s="5"/>
      <c r="I15" s="1"/>
      <c r="J15" s="170" t="s">
        <v>86</v>
      </c>
      <c r="K15" s="170"/>
      <c r="L15" s="170"/>
      <c r="M15" s="170"/>
      <c r="N15" s="170"/>
      <c r="O15" s="170"/>
      <c r="P15" s="72"/>
      <c r="Q15" s="5"/>
      <c r="R15" s="5"/>
      <c r="S15" s="5"/>
      <c r="T15" s="5"/>
      <c r="U15" s="58"/>
    </row>
    <row r="16" spans="1:21" s="45" customFormat="1" ht="15.6" x14ac:dyDescent="0.3">
      <c r="A16" s="68"/>
      <c r="B16" s="73" t="s">
        <v>87</v>
      </c>
      <c r="C16" s="172" t="s">
        <v>88</v>
      </c>
      <c r="D16" s="172"/>
      <c r="E16" s="171" t="s">
        <v>89</v>
      </c>
      <c r="F16" s="171"/>
      <c r="G16" s="171" t="s">
        <v>90</v>
      </c>
      <c r="H16" s="171"/>
      <c r="I16" s="1"/>
      <c r="J16" s="171" t="s">
        <v>91</v>
      </c>
      <c r="K16" s="171"/>
      <c r="L16" s="171"/>
      <c r="M16" s="171"/>
      <c r="N16" s="171" t="s">
        <v>89</v>
      </c>
      <c r="O16" s="171"/>
      <c r="P16" s="73"/>
      <c r="Q16" s="171" t="s">
        <v>92</v>
      </c>
      <c r="R16" s="171"/>
      <c r="S16" s="68"/>
      <c r="T16" s="5"/>
      <c r="U16" s="58"/>
    </row>
    <row r="17" spans="1:21" s="45" customFormat="1" ht="15.6" x14ac:dyDescent="0.3">
      <c r="A17" s="74"/>
      <c r="B17" s="75" t="s">
        <v>93</v>
      </c>
      <c r="C17" s="172" t="s">
        <v>111</v>
      </c>
      <c r="D17" s="172"/>
      <c r="E17" s="171" t="s">
        <v>94</v>
      </c>
      <c r="F17" s="171"/>
      <c r="G17" s="171" t="s">
        <v>95</v>
      </c>
      <c r="H17" s="171"/>
      <c r="I17" s="1"/>
      <c r="J17" s="173" t="s">
        <v>112</v>
      </c>
      <c r="K17" s="173"/>
      <c r="L17" s="173"/>
      <c r="M17" s="173"/>
      <c r="N17" s="171" t="s">
        <v>94</v>
      </c>
      <c r="O17" s="171"/>
      <c r="P17" s="73"/>
      <c r="Q17" s="171" t="s">
        <v>95</v>
      </c>
      <c r="R17" s="171"/>
      <c r="S17" s="68"/>
      <c r="T17" s="5"/>
      <c r="U17" s="58"/>
    </row>
    <row r="18" spans="1:21" s="45" customFormat="1" ht="15.6" x14ac:dyDescent="0.3">
      <c r="A18" s="74"/>
      <c r="B18" s="75" t="s">
        <v>96</v>
      </c>
      <c r="C18" s="180" t="s">
        <v>97</v>
      </c>
      <c r="D18" s="180"/>
      <c r="E18" s="171" t="s">
        <v>94</v>
      </c>
      <c r="F18" s="171"/>
      <c r="G18" s="171" t="s">
        <v>95</v>
      </c>
      <c r="H18" s="171"/>
      <c r="I18" s="1"/>
      <c r="J18" s="173" t="s">
        <v>97</v>
      </c>
      <c r="K18" s="173"/>
      <c r="L18" s="173"/>
      <c r="M18" s="173"/>
      <c r="N18" s="171" t="s">
        <v>94</v>
      </c>
      <c r="O18" s="171"/>
      <c r="P18" s="73"/>
      <c r="Q18" s="171" t="s">
        <v>95</v>
      </c>
      <c r="R18" s="171"/>
      <c r="S18" s="68"/>
      <c r="T18" s="5"/>
      <c r="U18" s="58"/>
    </row>
    <row r="19" spans="1:21" s="45" customFormat="1" ht="15.6" x14ac:dyDescent="0.3">
      <c r="A19" s="74"/>
      <c r="B19" s="75" t="s">
        <v>59</v>
      </c>
      <c r="C19" s="180" t="s">
        <v>98</v>
      </c>
      <c r="D19" s="180"/>
      <c r="E19" s="171" t="s">
        <v>99</v>
      </c>
      <c r="F19" s="171"/>
      <c r="G19" s="171" t="s">
        <v>94</v>
      </c>
      <c r="H19" s="171"/>
      <c r="I19" s="1"/>
      <c r="J19" s="173" t="s">
        <v>98</v>
      </c>
      <c r="K19" s="173"/>
      <c r="L19" s="173"/>
      <c r="M19" s="173"/>
      <c r="N19" s="171" t="s">
        <v>95</v>
      </c>
      <c r="O19" s="171"/>
      <c r="P19" s="73"/>
      <c r="Q19" s="181" t="s">
        <v>94</v>
      </c>
      <c r="R19" s="181"/>
      <c r="S19" s="76"/>
      <c r="T19" s="5"/>
      <c r="U19" s="58"/>
    </row>
    <row r="20" spans="1:21" s="45" customFormat="1" ht="16.2" thickBot="1" x14ac:dyDescent="0.35">
      <c r="A20" s="5"/>
      <c r="B20" s="77" t="s">
        <v>60</v>
      </c>
      <c r="C20" s="180" t="s">
        <v>113</v>
      </c>
      <c r="D20" s="172"/>
      <c r="E20" s="171" t="s">
        <v>99</v>
      </c>
      <c r="F20" s="171"/>
      <c r="G20" s="171" t="s">
        <v>94</v>
      </c>
      <c r="H20" s="171"/>
      <c r="I20" s="1"/>
      <c r="J20" s="173" t="s">
        <v>113</v>
      </c>
      <c r="K20" s="173"/>
      <c r="L20" s="171"/>
      <c r="M20" s="171"/>
      <c r="N20" s="171" t="s">
        <v>95</v>
      </c>
      <c r="O20" s="171"/>
      <c r="P20" s="73"/>
      <c r="Q20" s="181" t="s">
        <v>94</v>
      </c>
      <c r="R20" s="181"/>
      <c r="S20" s="76"/>
      <c r="T20" s="5"/>
      <c r="U20" s="58"/>
    </row>
    <row r="21" spans="1:21" ht="6.75" customHeight="1" thickTop="1" thickBot="1" x14ac:dyDescent="0.35">
      <c r="A21" s="79"/>
      <c r="B21" s="47"/>
      <c r="C21" s="80"/>
      <c r="D21" s="80"/>
      <c r="E21" s="80"/>
      <c r="F21" s="80"/>
      <c r="G21" s="80"/>
      <c r="H21" s="80"/>
      <c r="I21" s="80"/>
      <c r="J21" s="80"/>
      <c r="K21" s="80"/>
      <c r="L21" s="80"/>
      <c r="M21" s="80"/>
      <c r="N21" s="80"/>
      <c r="O21" s="80"/>
      <c r="P21" s="80"/>
      <c r="Q21" s="80"/>
      <c r="R21" s="80"/>
      <c r="S21" s="80"/>
      <c r="T21" s="80"/>
      <c r="U21" s="58"/>
    </row>
    <row r="22" spans="1:21" ht="16.8" thickTop="1" thickBot="1" x14ac:dyDescent="0.35">
      <c r="A22" s="182" t="s">
        <v>6</v>
      </c>
      <c r="B22" s="183" t="s">
        <v>7</v>
      </c>
      <c r="C22" s="184" t="s">
        <v>0</v>
      </c>
      <c r="D22" s="185"/>
      <c r="E22" s="185"/>
      <c r="F22" s="185"/>
      <c r="G22" s="185"/>
      <c r="H22" s="186"/>
      <c r="I22" s="187" t="s">
        <v>8</v>
      </c>
      <c r="J22" s="187"/>
      <c r="K22" s="187"/>
      <c r="L22" s="187"/>
      <c r="M22" s="187"/>
      <c r="N22" s="187" t="s">
        <v>9</v>
      </c>
      <c r="O22" s="187"/>
      <c r="P22" s="53"/>
      <c r="Q22" s="187" t="s">
        <v>10</v>
      </c>
      <c r="R22" s="187"/>
      <c r="S22" s="188"/>
      <c r="T22" s="189"/>
      <c r="U22" s="182" t="s">
        <v>104</v>
      </c>
    </row>
    <row r="23" spans="1:21" ht="79.2" thickTop="1" thickBot="1" x14ac:dyDescent="0.35">
      <c r="A23" s="182"/>
      <c r="B23" s="183"/>
      <c r="C23" s="52" t="s">
        <v>11</v>
      </c>
      <c r="D23" s="52" t="s">
        <v>12</v>
      </c>
      <c r="E23" s="52" t="s">
        <v>13</v>
      </c>
      <c r="F23" s="52" t="s">
        <v>148</v>
      </c>
      <c r="G23" s="52" t="s">
        <v>14</v>
      </c>
      <c r="H23" s="52" t="s">
        <v>15</v>
      </c>
      <c r="I23" s="52" t="s">
        <v>69</v>
      </c>
      <c r="J23" s="52" t="s">
        <v>149</v>
      </c>
      <c r="K23" s="52" t="s">
        <v>108</v>
      </c>
      <c r="L23" s="52" t="s">
        <v>16</v>
      </c>
      <c r="M23" s="52" t="s">
        <v>17</v>
      </c>
      <c r="N23" s="52" t="s">
        <v>18</v>
      </c>
      <c r="O23" s="52" t="s">
        <v>150</v>
      </c>
      <c r="P23" s="52" t="s">
        <v>108</v>
      </c>
      <c r="Q23" s="52" t="s">
        <v>19</v>
      </c>
      <c r="R23" s="47" t="s">
        <v>20</v>
      </c>
      <c r="S23" s="52" t="s">
        <v>100</v>
      </c>
      <c r="T23" s="47" t="s">
        <v>21</v>
      </c>
      <c r="U23" s="182"/>
    </row>
    <row r="24" spans="1:21" ht="16.8" thickTop="1" thickBot="1" x14ac:dyDescent="0.35">
      <c r="A24" s="52"/>
      <c r="B24" s="140"/>
      <c r="C24" s="52"/>
      <c r="D24" s="52"/>
      <c r="E24" s="52"/>
      <c r="F24" s="52"/>
      <c r="G24" s="52"/>
      <c r="H24" s="52"/>
      <c r="I24" s="52"/>
      <c r="J24" s="52"/>
      <c r="K24" s="52"/>
      <c r="L24" s="52"/>
      <c r="M24" s="52"/>
      <c r="N24" s="52"/>
      <c r="O24" s="52"/>
      <c r="P24" s="52"/>
      <c r="Q24" s="52"/>
      <c r="R24" s="47"/>
      <c r="S24" s="52"/>
      <c r="T24" s="47"/>
      <c r="U24" s="52"/>
    </row>
    <row r="25" spans="1:21" ht="19.5" customHeight="1" thickTop="1" thickBot="1" x14ac:dyDescent="0.35">
      <c r="A25" s="157">
        <v>1</v>
      </c>
      <c r="B25" s="190" t="s">
        <v>157</v>
      </c>
      <c r="C25" s="193" t="s">
        <v>60</v>
      </c>
      <c r="D25" s="195">
        <f>E25/500</f>
        <v>2970</v>
      </c>
      <c r="E25" s="195">
        <v>1485000</v>
      </c>
      <c r="F25" s="193" t="s">
        <v>22</v>
      </c>
      <c r="G25" s="193" t="s">
        <v>26</v>
      </c>
      <c r="H25" s="81" t="s">
        <v>23</v>
      </c>
      <c r="I25" s="225">
        <v>45393</v>
      </c>
      <c r="J25" s="100">
        <f>I25+4</f>
        <v>45397</v>
      </c>
      <c r="K25" s="100" t="s">
        <v>103</v>
      </c>
      <c r="L25" s="100">
        <f>J25+3</f>
        <v>45400</v>
      </c>
      <c r="M25" s="100">
        <f>L25+7</f>
        <v>45407</v>
      </c>
      <c r="N25" s="100">
        <f>M25+14</f>
        <v>45421</v>
      </c>
      <c r="O25" s="100">
        <f>N25+4</f>
        <v>45425</v>
      </c>
      <c r="P25" s="100" t="s">
        <v>103</v>
      </c>
      <c r="Q25" s="100">
        <f>+O25+7</f>
        <v>45432</v>
      </c>
      <c r="R25" s="113" t="s">
        <v>151</v>
      </c>
      <c r="S25" s="100">
        <f>Q25+90</f>
        <v>45522</v>
      </c>
      <c r="T25" s="161" t="s">
        <v>24</v>
      </c>
      <c r="U25" s="192"/>
    </row>
    <row r="26" spans="1:21" ht="69" customHeight="1" thickTop="1" thickBot="1" x14ac:dyDescent="0.35">
      <c r="A26" s="157"/>
      <c r="B26" s="191"/>
      <c r="C26" s="194"/>
      <c r="D26" s="196"/>
      <c r="E26" s="196"/>
      <c r="F26" s="194"/>
      <c r="G26" s="194"/>
      <c r="H26" s="82" t="s">
        <v>25</v>
      </c>
      <c r="I26" s="231"/>
      <c r="J26" s="86"/>
      <c r="K26" s="78"/>
      <c r="L26" s="86"/>
      <c r="M26" s="86"/>
      <c r="N26" s="86"/>
      <c r="O26" s="86"/>
      <c r="P26" s="78"/>
      <c r="Q26" s="114"/>
      <c r="R26" s="115"/>
      <c r="S26" s="114"/>
      <c r="T26" s="161"/>
      <c r="U26" s="192"/>
    </row>
    <row r="27" spans="1:21" ht="22.5" customHeight="1" thickTop="1" thickBot="1" x14ac:dyDescent="0.35">
      <c r="A27" s="157">
        <v>2</v>
      </c>
      <c r="B27" s="152" t="s">
        <v>137</v>
      </c>
      <c r="C27" s="193" t="s">
        <v>60</v>
      </c>
      <c r="D27" s="195">
        <v>1700</v>
      </c>
      <c r="E27" s="195">
        <f>D27*500</f>
        <v>850000</v>
      </c>
      <c r="F27" s="193" t="s">
        <v>22</v>
      </c>
      <c r="G27" s="193" t="s">
        <v>26</v>
      </c>
      <c r="H27" s="81" t="s">
        <v>23</v>
      </c>
      <c r="I27" s="225">
        <v>45393</v>
      </c>
      <c r="J27" s="100">
        <f>I27+4</f>
        <v>45397</v>
      </c>
      <c r="K27" s="123" t="s">
        <v>103</v>
      </c>
      <c r="L27" s="100">
        <f>J27+3</f>
        <v>45400</v>
      </c>
      <c r="M27" s="100">
        <f>L27+7</f>
        <v>45407</v>
      </c>
      <c r="N27" s="100">
        <f>M27+14</f>
        <v>45421</v>
      </c>
      <c r="O27" s="100">
        <f>N27+7</f>
        <v>45428</v>
      </c>
      <c r="P27" s="100" t="s">
        <v>103</v>
      </c>
      <c r="Q27" s="100">
        <f>+O27+7</f>
        <v>45435</v>
      </c>
      <c r="R27" s="113" t="s">
        <v>71</v>
      </c>
      <c r="S27" s="100">
        <f>Q27+360</f>
        <v>45795</v>
      </c>
      <c r="T27" s="158" t="s">
        <v>24</v>
      </c>
      <c r="U27" s="192"/>
    </row>
    <row r="28" spans="1:21" s="33" customFormat="1" ht="49.8" customHeight="1" thickTop="1" thickBot="1" x14ac:dyDescent="0.35">
      <c r="A28" s="157"/>
      <c r="B28" s="153"/>
      <c r="C28" s="194"/>
      <c r="D28" s="196"/>
      <c r="E28" s="196"/>
      <c r="F28" s="194"/>
      <c r="G28" s="194"/>
      <c r="H28" s="85"/>
      <c r="I28" s="231"/>
      <c r="J28" s="86"/>
      <c r="K28" s="78"/>
      <c r="L28" s="86"/>
      <c r="M28" s="86"/>
      <c r="N28" s="86"/>
      <c r="O28" s="78"/>
      <c r="P28" s="78"/>
      <c r="Q28" s="114"/>
      <c r="R28" s="115"/>
      <c r="S28" s="114"/>
      <c r="T28" s="158"/>
      <c r="U28" s="192"/>
    </row>
    <row r="29" spans="1:21" ht="22.5" customHeight="1" thickTop="1" thickBot="1" x14ac:dyDescent="0.35">
      <c r="A29" s="157">
        <v>3</v>
      </c>
      <c r="B29" s="152" t="s">
        <v>138</v>
      </c>
      <c r="C29" s="193" t="s">
        <v>60</v>
      </c>
      <c r="D29" s="195">
        <f>E29/500</f>
        <v>8000</v>
      </c>
      <c r="E29" s="195">
        <v>4000000</v>
      </c>
      <c r="F29" s="193" t="s">
        <v>22</v>
      </c>
      <c r="G29" s="193" t="s">
        <v>26</v>
      </c>
      <c r="H29" s="81" t="s">
        <v>23</v>
      </c>
      <c r="I29" s="225">
        <v>45463</v>
      </c>
      <c r="J29" s="100">
        <f>I29+4</f>
        <v>45467</v>
      </c>
      <c r="K29" s="123" t="s">
        <v>103</v>
      </c>
      <c r="L29" s="100">
        <f>J29+3</f>
        <v>45470</v>
      </c>
      <c r="M29" s="100">
        <f>L29+7</f>
        <v>45477</v>
      </c>
      <c r="N29" s="100">
        <f>M29+7</f>
        <v>45484</v>
      </c>
      <c r="O29" s="100">
        <f>N29+4</f>
        <v>45488</v>
      </c>
      <c r="P29" s="100" t="s">
        <v>103</v>
      </c>
      <c r="Q29" s="100">
        <f>+O29+7</f>
        <v>45495</v>
      </c>
      <c r="R29" s="113" t="s">
        <v>152</v>
      </c>
      <c r="S29" s="100">
        <f>Q29+30</f>
        <v>45525</v>
      </c>
      <c r="T29" s="158" t="s">
        <v>24</v>
      </c>
      <c r="U29" s="192"/>
    </row>
    <row r="30" spans="1:21" s="33" customFormat="1" ht="30.6" customHeight="1" thickTop="1" thickBot="1" x14ac:dyDescent="0.35">
      <c r="A30" s="157"/>
      <c r="B30" s="153"/>
      <c r="C30" s="194"/>
      <c r="D30" s="196"/>
      <c r="E30" s="196"/>
      <c r="F30" s="194"/>
      <c r="G30" s="194"/>
      <c r="H30" s="85" t="s">
        <v>25</v>
      </c>
      <c r="I30" s="231"/>
      <c r="J30" s="86"/>
      <c r="K30" s="86"/>
      <c r="L30" s="86"/>
      <c r="M30" s="86"/>
      <c r="N30" s="78"/>
      <c r="O30" s="78"/>
      <c r="P30" s="78"/>
      <c r="Q30" s="114"/>
      <c r="R30" s="115"/>
      <c r="S30" s="114"/>
      <c r="T30" s="158"/>
      <c r="U30" s="192"/>
    </row>
    <row r="31" spans="1:21" s="42" customFormat="1" ht="33.6" customHeight="1" thickTop="1" thickBot="1" x14ac:dyDescent="0.35">
      <c r="A31" s="157">
        <v>4</v>
      </c>
      <c r="B31" s="152" t="s">
        <v>139</v>
      </c>
      <c r="C31" s="193" t="s">
        <v>60</v>
      </c>
      <c r="D31" s="195">
        <f>E31/500</f>
        <v>1000</v>
      </c>
      <c r="E31" s="195">
        <v>500000</v>
      </c>
      <c r="F31" s="193" t="s">
        <v>22</v>
      </c>
      <c r="G31" s="193" t="s">
        <v>26</v>
      </c>
      <c r="H31" s="81" t="s">
        <v>23</v>
      </c>
      <c r="I31" s="225">
        <v>45355</v>
      </c>
      <c r="J31" s="100">
        <f>I31+4</f>
        <v>45359</v>
      </c>
      <c r="K31" s="100" t="s">
        <v>103</v>
      </c>
      <c r="L31" s="100">
        <f>J31+3</f>
        <v>45362</v>
      </c>
      <c r="M31" s="100">
        <f>L31+7</f>
        <v>45369</v>
      </c>
      <c r="N31" s="100">
        <f>M31+7</f>
        <v>45376</v>
      </c>
      <c r="O31" s="100">
        <f>N31+4</f>
        <v>45380</v>
      </c>
      <c r="P31" s="100" t="s">
        <v>103</v>
      </c>
      <c r="Q31" s="100">
        <f>+O31+7</f>
        <v>45387</v>
      </c>
      <c r="R31" s="116" t="s">
        <v>152</v>
      </c>
      <c r="S31" s="100">
        <f>Q31+30</f>
        <v>45417</v>
      </c>
      <c r="T31" s="161" t="s">
        <v>24</v>
      </c>
      <c r="U31" s="199"/>
    </row>
    <row r="32" spans="1:21" s="42" customFormat="1" ht="67.2" customHeight="1" thickTop="1" thickBot="1" x14ac:dyDescent="0.35">
      <c r="A32" s="157"/>
      <c r="B32" s="153"/>
      <c r="C32" s="194"/>
      <c r="D32" s="196"/>
      <c r="E32" s="196"/>
      <c r="F32" s="194"/>
      <c r="G32" s="194"/>
      <c r="H32" s="82" t="s">
        <v>25</v>
      </c>
      <c r="I32" s="231"/>
      <c r="J32" s="86"/>
      <c r="K32" s="86"/>
      <c r="L32" s="86"/>
      <c r="M32" s="86"/>
      <c r="N32" s="86"/>
      <c r="O32" s="86"/>
      <c r="P32" s="78"/>
      <c r="Q32" s="78"/>
      <c r="R32" s="117"/>
      <c r="S32" s="118"/>
      <c r="T32" s="161"/>
      <c r="U32" s="199"/>
    </row>
    <row r="33" spans="1:21" ht="22.8" customHeight="1" thickTop="1" thickBot="1" x14ac:dyDescent="0.35">
      <c r="A33" s="157">
        <v>5</v>
      </c>
      <c r="B33" s="152" t="s">
        <v>140</v>
      </c>
      <c r="C33" s="193" t="s">
        <v>59</v>
      </c>
      <c r="D33" s="195">
        <f>E33/500</f>
        <v>25000</v>
      </c>
      <c r="E33" s="195">
        <v>12500000</v>
      </c>
      <c r="F33" s="193" t="s">
        <v>22</v>
      </c>
      <c r="G33" s="193" t="s">
        <v>26</v>
      </c>
      <c r="H33" s="81" t="s">
        <v>23</v>
      </c>
      <c r="I33" s="225">
        <v>45371</v>
      </c>
      <c r="J33" s="100">
        <f>I33+4</f>
        <v>45375</v>
      </c>
      <c r="K33" s="100" t="s">
        <v>103</v>
      </c>
      <c r="L33" s="100">
        <f>+J33+3</f>
        <v>45378</v>
      </c>
      <c r="M33" s="100">
        <f>L33+15</f>
        <v>45393</v>
      </c>
      <c r="N33" s="100">
        <f>M33+14</f>
        <v>45407</v>
      </c>
      <c r="O33" s="100">
        <f>N33+4</f>
        <v>45411</v>
      </c>
      <c r="P33" s="113" t="s">
        <v>103</v>
      </c>
      <c r="Q33" s="116">
        <f>+O33+7</f>
        <v>45418</v>
      </c>
      <c r="R33" s="116" t="s">
        <v>71</v>
      </c>
      <c r="S33" s="119">
        <f>+Q33+360</f>
        <v>45778</v>
      </c>
      <c r="T33" s="154" t="s">
        <v>24</v>
      </c>
      <c r="U33" s="155"/>
    </row>
    <row r="34" spans="1:21" ht="44.25" customHeight="1" thickTop="1" thickBot="1" x14ac:dyDescent="0.35">
      <c r="A34" s="157"/>
      <c r="B34" s="153"/>
      <c r="C34" s="194"/>
      <c r="D34" s="196"/>
      <c r="E34" s="196"/>
      <c r="F34" s="194"/>
      <c r="G34" s="194"/>
      <c r="H34" s="82" t="s">
        <v>25</v>
      </c>
      <c r="I34" s="231"/>
      <c r="J34" s="78"/>
      <c r="K34" s="78"/>
      <c r="L34" s="78"/>
      <c r="M34" s="78"/>
      <c r="N34" s="78"/>
      <c r="O34" s="78"/>
      <c r="P34" s="78"/>
      <c r="Q34" s="78"/>
      <c r="R34" s="112"/>
      <c r="S34" s="120"/>
      <c r="T34" s="154"/>
      <c r="U34" s="156"/>
    </row>
    <row r="35" spans="1:21" ht="23.25" customHeight="1" thickTop="1" thickBot="1" x14ac:dyDescent="0.35">
      <c r="A35" s="157">
        <v>6</v>
      </c>
      <c r="B35" s="152" t="s">
        <v>141</v>
      </c>
      <c r="C35" s="193" t="s">
        <v>60</v>
      </c>
      <c r="D35" s="195">
        <f>E35/500</f>
        <v>1000</v>
      </c>
      <c r="E35" s="195">
        <v>500000</v>
      </c>
      <c r="F35" s="193" t="s">
        <v>22</v>
      </c>
      <c r="G35" s="193" t="s">
        <v>26</v>
      </c>
      <c r="H35" s="81" t="s">
        <v>23</v>
      </c>
      <c r="I35" s="225">
        <v>45371</v>
      </c>
      <c r="J35" s="100">
        <f>I35+4</f>
        <v>45375</v>
      </c>
      <c r="K35" s="100" t="s">
        <v>103</v>
      </c>
      <c r="L35" s="100">
        <f>+J35+3</f>
        <v>45378</v>
      </c>
      <c r="M35" s="100">
        <f>L35+7</f>
        <v>45385</v>
      </c>
      <c r="N35" s="100">
        <f>M35+14</f>
        <v>45399</v>
      </c>
      <c r="O35" s="100">
        <f>N35+4</f>
        <v>45403</v>
      </c>
      <c r="P35" s="100" t="s">
        <v>103</v>
      </c>
      <c r="Q35" s="100">
        <f>O35+7</f>
        <v>45410</v>
      </c>
      <c r="R35" s="121" t="s">
        <v>70</v>
      </c>
      <c r="S35" s="122">
        <f>Q35+60</f>
        <v>45470</v>
      </c>
      <c r="T35" s="161" t="s">
        <v>24</v>
      </c>
      <c r="U35" s="155"/>
    </row>
    <row r="36" spans="1:21" ht="48" customHeight="1" thickTop="1" thickBot="1" x14ac:dyDescent="0.35">
      <c r="A36" s="157"/>
      <c r="B36" s="153"/>
      <c r="C36" s="194"/>
      <c r="D36" s="196"/>
      <c r="E36" s="196"/>
      <c r="F36" s="194"/>
      <c r="G36" s="194"/>
      <c r="H36" s="82" t="s">
        <v>25</v>
      </c>
      <c r="I36" s="231"/>
      <c r="J36" s="78"/>
      <c r="K36" s="141"/>
      <c r="L36" s="78"/>
      <c r="M36" s="78"/>
      <c r="N36" s="78"/>
      <c r="O36" s="78"/>
      <c r="P36" s="114"/>
      <c r="Q36" s="114"/>
      <c r="R36" s="115"/>
      <c r="S36" s="114"/>
      <c r="T36" s="161"/>
      <c r="U36" s="156"/>
    </row>
    <row r="37" spans="1:21" s="33" customFormat="1" ht="24.75" customHeight="1" thickTop="1" thickBot="1" x14ac:dyDescent="0.35">
      <c r="A37" s="157">
        <v>7</v>
      </c>
      <c r="B37" s="152" t="s">
        <v>142</v>
      </c>
      <c r="C37" s="193" t="s">
        <v>59</v>
      </c>
      <c r="D37" s="195">
        <f>E37/500</f>
        <v>25000</v>
      </c>
      <c r="E37" s="195">
        <v>12500000</v>
      </c>
      <c r="F37" s="193" t="s">
        <v>22</v>
      </c>
      <c r="G37" s="193" t="s">
        <v>26</v>
      </c>
      <c r="H37" s="81" t="s">
        <v>23</v>
      </c>
      <c r="I37" s="225">
        <v>45355</v>
      </c>
      <c r="J37" s="100">
        <f>I37+4</f>
        <v>45359</v>
      </c>
      <c r="K37" s="100" t="s">
        <v>103</v>
      </c>
      <c r="L37" s="100">
        <f>J37+3</f>
        <v>45362</v>
      </c>
      <c r="M37" s="100">
        <f>L37+15</f>
        <v>45377</v>
      </c>
      <c r="N37" s="100">
        <f>M37+14</f>
        <v>45391</v>
      </c>
      <c r="O37" s="100">
        <f>N37+4</f>
        <v>45395</v>
      </c>
      <c r="P37" s="100" t="s">
        <v>103</v>
      </c>
      <c r="Q37" s="100">
        <f>+O37+7</f>
        <v>45402</v>
      </c>
      <c r="R37" s="100" t="s">
        <v>71</v>
      </c>
      <c r="S37" s="100">
        <f>Q37+360</f>
        <v>45762</v>
      </c>
      <c r="T37" s="158" t="s">
        <v>24</v>
      </c>
      <c r="U37" s="198"/>
    </row>
    <row r="38" spans="1:21" s="33" customFormat="1" ht="24" customHeight="1" thickTop="1" thickBot="1" x14ac:dyDescent="0.35">
      <c r="A38" s="157"/>
      <c r="B38" s="153"/>
      <c r="C38" s="194"/>
      <c r="D38" s="196"/>
      <c r="E38" s="196"/>
      <c r="F38" s="194"/>
      <c r="G38" s="194"/>
      <c r="H38" s="85" t="s">
        <v>25</v>
      </c>
      <c r="I38" s="231"/>
      <c r="J38" s="78"/>
      <c r="K38" s="78"/>
      <c r="L38" s="78"/>
      <c r="M38" s="87"/>
      <c r="N38" s="87"/>
      <c r="O38" s="86"/>
      <c r="P38" s="78"/>
      <c r="Q38" s="78"/>
      <c r="R38" s="111"/>
      <c r="S38" s="86"/>
      <c r="T38" s="158"/>
      <c r="U38" s="198"/>
    </row>
    <row r="39" spans="1:21" s="124" customFormat="1" ht="24.75" customHeight="1" thickTop="1" thickBot="1" x14ac:dyDescent="0.35">
      <c r="A39" s="157">
        <v>8</v>
      </c>
      <c r="B39" s="152" t="s">
        <v>143</v>
      </c>
      <c r="C39" s="193" t="s">
        <v>60</v>
      </c>
      <c r="D39" s="195">
        <f>+E39/500</f>
        <v>1200</v>
      </c>
      <c r="E39" s="195">
        <v>600000</v>
      </c>
      <c r="F39" s="193" t="s">
        <v>22</v>
      </c>
      <c r="G39" s="193" t="s">
        <v>26</v>
      </c>
      <c r="H39" s="81" t="s">
        <v>23</v>
      </c>
      <c r="I39" s="225">
        <v>45375</v>
      </c>
      <c r="J39" s="100">
        <f>I39+4</f>
        <v>45379</v>
      </c>
      <c r="K39" s="100" t="s">
        <v>103</v>
      </c>
      <c r="L39" s="100">
        <f>J39+3</f>
        <v>45382</v>
      </c>
      <c r="M39" s="100">
        <f>L39+7</f>
        <v>45389</v>
      </c>
      <c r="N39" s="100">
        <f>M39+14</f>
        <v>45403</v>
      </c>
      <c r="O39" s="100">
        <f>N39+4</f>
        <v>45407</v>
      </c>
      <c r="P39" s="100" t="s">
        <v>103</v>
      </c>
      <c r="Q39" s="100">
        <f>+O39+7</f>
        <v>45414</v>
      </c>
      <c r="R39" s="113" t="s">
        <v>71</v>
      </c>
      <c r="S39" s="100">
        <f>Q39+90+1</f>
        <v>45505</v>
      </c>
      <c r="T39" s="159" t="s">
        <v>24</v>
      </c>
      <c r="U39" s="160"/>
    </row>
    <row r="40" spans="1:21" s="124" customFormat="1" ht="29.25" customHeight="1" thickTop="1" thickBot="1" x14ac:dyDescent="0.35">
      <c r="A40" s="157"/>
      <c r="B40" s="153"/>
      <c r="C40" s="194"/>
      <c r="D40" s="196"/>
      <c r="E40" s="196"/>
      <c r="F40" s="194"/>
      <c r="G40" s="194"/>
      <c r="H40" s="85" t="s">
        <v>25</v>
      </c>
      <c r="I40" s="245"/>
      <c r="J40" s="141"/>
      <c r="K40" s="141"/>
      <c r="L40" s="141"/>
      <c r="M40" s="141"/>
      <c r="N40" s="141"/>
      <c r="O40" s="141"/>
      <c r="P40" s="141"/>
      <c r="Q40" s="141"/>
      <c r="R40" s="141"/>
      <c r="S40" s="141"/>
      <c r="T40" s="159"/>
      <c r="U40" s="160"/>
    </row>
    <row r="41" spans="1:21" s="124" customFormat="1" ht="24.75" customHeight="1" thickTop="1" thickBot="1" x14ac:dyDescent="0.35">
      <c r="A41" s="157">
        <v>9</v>
      </c>
      <c r="B41" s="221" t="s">
        <v>154</v>
      </c>
      <c r="C41" s="222" t="s">
        <v>59</v>
      </c>
      <c r="D41" s="223">
        <f>+E41/500</f>
        <v>152692</v>
      </c>
      <c r="E41" s="223">
        <v>76346000</v>
      </c>
      <c r="F41" s="222" t="s">
        <v>22</v>
      </c>
      <c r="G41" s="222" t="s">
        <v>26</v>
      </c>
      <c r="H41" s="224" t="s">
        <v>23</v>
      </c>
      <c r="I41" s="225">
        <v>45462</v>
      </c>
      <c r="J41" s="225">
        <f>I41+4</f>
        <v>45466</v>
      </c>
      <c r="K41" s="225" t="s">
        <v>103</v>
      </c>
      <c r="L41" s="225">
        <f>J41+3</f>
        <v>45469</v>
      </c>
      <c r="M41" s="225">
        <f>L41+15</f>
        <v>45484</v>
      </c>
      <c r="N41" s="225">
        <f>M41+14</f>
        <v>45498</v>
      </c>
      <c r="O41" s="225">
        <f>N41+4</f>
        <v>45502</v>
      </c>
      <c r="P41" s="225" t="s">
        <v>103</v>
      </c>
      <c r="Q41" s="225">
        <f>+O41+7</f>
        <v>45509</v>
      </c>
      <c r="R41" s="226" t="s">
        <v>61</v>
      </c>
      <c r="S41" s="225">
        <f>Q41+90</f>
        <v>45599</v>
      </c>
      <c r="T41" s="162" t="s">
        <v>24</v>
      </c>
      <c r="U41" s="164"/>
    </row>
    <row r="42" spans="1:21" s="124" customFormat="1" ht="142.19999999999999" customHeight="1" thickTop="1" thickBot="1" x14ac:dyDescent="0.35">
      <c r="A42" s="157"/>
      <c r="B42" s="227"/>
      <c r="C42" s="228"/>
      <c r="D42" s="229"/>
      <c r="E42" s="229"/>
      <c r="F42" s="228"/>
      <c r="G42" s="228"/>
      <c r="H42" s="224" t="s">
        <v>25</v>
      </c>
      <c r="I42" s="230"/>
      <c r="J42" s="230"/>
      <c r="K42" s="231"/>
      <c r="L42" s="230"/>
      <c r="M42" s="231"/>
      <c r="N42" s="231"/>
      <c r="O42" s="231"/>
      <c r="P42" s="231"/>
      <c r="Q42" s="231"/>
      <c r="R42" s="226"/>
      <c r="S42" s="231"/>
      <c r="T42" s="163"/>
      <c r="U42" s="165"/>
    </row>
    <row r="43" spans="1:21" s="124" customFormat="1" ht="24.75" customHeight="1" thickTop="1" thickBot="1" x14ac:dyDescent="0.35">
      <c r="A43" s="157">
        <v>10</v>
      </c>
      <c r="B43" s="221" t="s">
        <v>144</v>
      </c>
      <c r="C43" s="222" t="s">
        <v>59</v>
      </c>
      <c r="D43" s="223">
        <f>+E43/500</f>
        <v>45000</v>
      </c>
      <c r="E43" s="223">
        <v>22500000</v>
      </c>
      <c r="F43" s="222" t="s">
        <v>22</v>
      </c>
      <c r="G43" s="222" t="s">
        <v>26</v>
      </c>
      <c r="H43" s="224" t="s">
        <v>23</v>
      </c>
      <c r="I43" s="225">
        <v>45467</v>
      </c>
      <c r="J43" s="225">
        <f>I43+4</f>
        <v>45471</v>
      </c>
      <c r="K43" s="225" t="s">
        <v>103</v>
      </c>
      <c r="L43" s="225">
        <f>J43+3</f>
        <v>45474</v>
      </c>
      <c r="M43" s="225">
        <f>L43+15</f>
        <v>45489</v>
      </c>
      <c r="N43" s="225">
        <f>M43+14</f>
        <v>45503</v>
      </c>
      <c r="O43" s="225">
        <f>N43+4</f>
        <v>45507</v>
      </c>
      <c r="P43" s="225" t="s">
        <v>103</v>
      </c>
      <c r="Q43" s="225">
        <f>+O43+7</f>
        <v>45514</v>
      </c>
      <c r="R43" s="226" t="s">
        <v>61</v>
      </c>
      <c r="S43" s="225">
        <f>Q43+90</f>
        <v>45604</v>
      </c>
      <c r="T43" s="159" t="s">
        <v>24</v>
      </c>
      <c r="U43" s="160"/>
    </row>
    <row r="44" spans="1:21" s="124" customFormat="1" ht="37.200000000000003" customHeight="1" thickTop="1" thickBot="1" x14ac:dyDescent="0.35">
      <c r="A44" s="157"/>
      <c r="B44" s="227"/>
      <c r="C44" s="228"/>
      <c r="D44" s="229"/>
      <c r="E44" s="229"/>
      <c r="F44" s="228"/>
      <c r="G44" s="228"/>
      <c r="H44" s="224" t="s">
        <v>25</v>
      </c>
      <c r="I44" s="230"/>
      <c r="J44" s="230"/>
      <c r="K44" s="231"/>
      <c r="L44" s="230"/>
      <c r="M44" s="231"/>
      <c r="N44" s="231"/>
      <c r="O44" s="231"/>
      <c r="P44" s="231"/>
      <c r="Q44" s="231"/>
      <c r="R44" s="226"/>
      <c r="S44" s="231"/>
      <c r="T44" s="159"/>
      <c r="U44" s="160"/>
    </row>
    <row r="45" spans="1:21" s="124" customFormat="1" ht="24.75" customHeight="1" thickTop="1" thickBot="1" x14ac:dyDescent="0.35">
      <c r="A45" s="157">
        <v>11</v>
      </c>
      <c r="B45" s="232" t="s">
        <v>145</v>
      </c>
      <c r="C45" s="222" t="s">
        <v>59</v>
      </c>
      <c r="D45" s="223">
        <f>+E45/500</f>
        <v>60000</v>
      </c>
      <c r="E45" s="223">
        <v>30000000</v>
      </c>
      <c r="F45" s="222" t="s">
        <v>22</v>
      </c>
      <c r="G45" s="222" t="s">
        <v>26</v>
      </c>
      <c r="H45" s="224" t="s">
        <v>23</v>
      </c>
      <c r="I45" s="225">
        <v>45467</v>
      </c>
      <c r="J45" s="225">
        <f>I45+4</f>
        <v>45471</v>
      </c>
      <c r="K45" s="225" t="s">
        <v>103</v>
      </c>
      <c r="L45" s="225">
        <f>J45+3</f>
        <v>45474</v>
      </c>
      <c r="M45" s="225">
        <f>L45+15</f>
        <v>45489</v>
      </c>
      <c r="N45" s="225">
        <f>M45+14</f>
        <v>45503</v>
      </c>
      <c r="O45" s="225">
        <f>N45+4</f>
        <v>45507</v>
      </c>
      <c r="P45" s="225" t="s">
        <v>103</v>
      </c>
      <c r="Q45" s="225">
        <f>+O45+7</f>
        <v>45514</v>
      </c>
      <c r="R45" s="226" t="s">
        <v>70</v>
      </c>
      <c r="S45" s="225">
        <f>Q45+60</f>
        <v>45574</v>
      </c>
      <c r="T45" s="162" t="s">
        <v>24</v>
      </c>
      <c r="U45" s="164"/>
    </row>
    <row r="46" spans="1:21" s="124" customFormat="1" ht="15" customHeight="1" thickTop="1" thickBot="1" x14ac:dyDescent="0.35">
      <c r="A46" s="157"/>
      <c r="B46" s="233"/>
      <c r="C46" s="228"/>
      <c r="D46" s="229"/>
      <c r="E46" s="229"/>
      <c r="F46" s="228"/>
      <c r="G46" s="228"/>
      <c r="H46" s="224" t="s">
        <v>25</v>
      </c>
      <c r="I46" s="230"/>
      <c r="J46" s="230"/>
      <c r="K46" s="231"/>
      <c r="L46" s="230"/>
      <c r="M46" s="231"/>
      <c r="N46" s="231"/>
      <c r="O46" s="231"/>
      <c r="P46" s="231"/>
      <c r="Q46" s="231"/>
      <c r="R46" s="226"/>
      <c r="S46" s="231"/>
      <c r="T46" s="163"/>
      <c r="U46" s="165"/>
    </row>
    <row r="47" spans="1:21" s="147" customFormat="1" ht="28.2" customHeight="1" thickTop="1" thickBot="1" x14ac:dyDescent="0.35">
      <c r="A47" s="157">
        <v>12</v>
      </c>
      <c r="B47" s="234" t="s">
        <v>155</v>
      </c>
      <c r="C47" s="222" t="s">
        <v>109</v>
      </c>
      <c r="D47" s="223">
        <v>690000</v>
      </c>
      <c r="E47" s="235">
        <f>D47*500</f>
        <v>345000000</v>
      </c>
      <c r="F47" s="236" t="s">
        <v>26</v>
      </c>
      <c r="G47" s="223" t="s">
        <v>22</v>
      </c>
      <c r="H47" s="224" t="s">
        <v>23</v>
      </c>
      <c r="I47" s="225">
        <v>45096</v>
      </c>
      <c r="J47" s="225">
        <f>I47+7</f>
        <v>45103</v>
      </c>
      <c r="K47" s="225" t="s">
        <v>103</v>
      </c>
      <c r="L47" s="225">
        <f>J47+3</f>
        <v>45106</v>
      </c>
      <c r="M47" s="225">
        <f>L47+30+2</f>
        <v>45138</v>
      </c>
      <c r="N47" s="225">
        <f>M47+14</f>
        <v>45152</v>
      </c>
      <c r="O47" s="225">
        <f>N47+7</f>
        <v>45159</v>
      </c>
      <c r="P47" s="225" t="s">
        <v>103</v>
      </c>
      <c r="Q47" s="225">
        <f>+O47+7</f>
        <v>45166</v>
      </c>
      <c r="R47" s="226" t="s">
        <v>158</v>
      </c>
      <c r="S47" s="225">
        <f>Q47+180+2</f>
        <v>45348</v>
      </c>
      <c r="T47" s="145"/>
      <c r="U47" s="146"/>
    </row>
    <row r="48" spans="1:21" s="124" customFormat="1" ht="19.2" customHeight="1" thickTop="1" thickBot="1" x14ac:dyDescent="0.35">
      <c r="A48" s="157"/>
      <c r="B48" s="233"/>
      <c r="C48" s="228"/>
      <c r="D48" s="229"/>
      <c r="E48" s="237"/>
      <c r="F48" s="238"/>
      <c r="G48" s="229"/>
      <c r="H48" s="224" t="s">
        <v>25</v>
      </c>
      <c r="I48" s="239">
        <v>45110</v>
      </c>
      <c r="J48" s="239">
        <f>I48+7</f>
        <v>45117</v>
      </c>
      <c r="K48" s="239" t="s">
        <v>103</v>
      </c>
      <c r="L48" s="239">
        <f>J48+8</f>
        <v>45125</v>
      </c>
      <c r="M48" s="231">
        <f>L48+114</f>
        <v>45239</v>
      </c>
      <c r="N48" s="231">
        <f>M48+33</f>
        <v>45272</v>
      </c>
      <c r="O48" s="231">
        <f>N48+17</f>
        <v>45289</v>
      </c>
      <c r="P48" s="225" t="s">
        <v>103</v>
      </c>
      <c r="Q48" s="231"/>
      <c r="R48" s="226"/>
      <c r="S48" s="231"/>
      <c r="T48" s="143"/>
      <c r="U48" s="144"/>
    </row>
    <row r="49" spans="1:26" s="124" customFormat="1" ht="24.6" customHeight="1" thickTop="1" thickBot="1" x14ac:dyDescent="0.35">
      <c r="A49" s="157">
        <v>13</v>
      </c>
      <c r="B49" s="234" t="s">
        <v>146</v>
      </c>
      <c r="C49" s="222" t="s">
        <v>59</v>
      </c>
      <c r="D49" s="223">
        <f>+E49/500</f>
        <v>152000</v>
      </c>
      <c r="E49" s="235">
        <v>76000000</v>
      </c>
      <c r="F49" s="236" t="s">
        <v>26</v>
      </c>
      <c r="G49" s="223" t="s">
        <v>22</v>
      </c>
      <c r="H49" s="240" t="s">
        <v>23</v>
      </c>
      <c r="I49" s="225">
        <v>45432</v>
      </c>
      <c r="J49" s="225">
        <f>I49+4</f>
        <v>45436</v>
      </c>
      <c r="K49" s="225" t="s">
        <v>103</v>
      </c>
      <c r="L49" s="225">
        <f>J49+3</f>
        <v>45439</v>
      </c>
      <c r="M49" s="225">
        <f>L49+15</f>
        <v>45454</v>
      </c>
      <c r="N49" s="225">
        <f>M49+14</f>
        <v>45468</v>
      </c>
      <c r="O49" s="225">
        <f>N49+4</f>
        <v>45472</v>
      </c>
      <c r="P49" s="225" t="s">
        <v>103</v>
      </c>
      <c r="Q49" s="225">
        <f>+O49+7</f>
        <v>45479</v>
      </c>
      <c r="R49" s="226" t="s">
        <v>70</v>
      </c>
      <c r="S49" s="225">
        <f>Q49+60</f>
        <v>45539</v>
      </c>
      <c r="T49" s="162" t="s">
        <v>24</v>
      </c>
      <c r="U49" s="164"/>
    </row>
    <row r="50" spans="1:26" s="124" customFormat="1" ht="87.6" customHeight="1" thickTop="1" thickBot="1" x14ac:dyDescent="0.35">
      <c r="A50" s="157"/>
      <c r="B50" s="233"/>
      <c r="C50" s="228"/>
      <c r="D50" s="229"/>
      <c r="E50" s="237"/>
      <c r="F50" s="238"/>
      <c r="G50" s="241"/>
      <c r="H50" s="242" t="s">
        <v>25</v>
      </c>
      <c r="I50" s="243"/>
      <c r="J50" s="230"/>
      <c r="K50" s="231"/>
      <c r="L50" s="230"/>
      <c r="M50" s="231"/>
      <c r="N50" s="231"/>
      <c r="O50" s="231"/>
      <c r="P50" s="231"/>
      <c r="Q50" s="231"/>
      <c r="R50" s="226"/>
      <c r="S50" s="231"/>
      <c r="T50" s="163"/>
      <c r="U50" s="165"/>
    </row>
    <row r="51" spans="1:26" s="124" customFormat="1" ht="55.2" customHeight="1" thickTop="1" thickBot="1" x14ac:dyDescent="0.35">
      <c r="A51" s="148">
        <v>14</v>
      </c>
      <c r="B51" s="234" t="s">
        <v>156</v>
      </c>
      <c r="C51" s="222" t="s">
        <v>59</v>
      </c>
      <c r="D51" s="223">
        <f>+E51/500</f>
        <v>152000</v>
      </c>
      <c r="E51" s="235">
        <v>76000000</v>
      </c>
      <c r="F51" s="236" t="s">
        <v>26</v>
      </c>
      <c r="G51" s="223" t="s">
        <v>22</v>
      </c>
      <c r="H51" s="240" t="s">
        <v>23</v>
      </c>
      <c r="I51" s="225">
        <v>45401</v>
      </c>
      <c r="J51" s="225">
        <f>I51+4</f>
        <v>45405</v>
      </c>
      <c r="K51" s="225" t="s">
        <v>103</v>
      </c>
      <c r="L51" s="225">
        <f>J51+3</f>
        <v>45408</v>
      </c>
      <c r="M51" s="225">
        <f>L51+15</f>
        <v>45423</v>
      </c>
      <c r="N51" s="225">
        <f>M51+14</f>
        <v>45437</v>
      </c>
      <c r="O51" s="225">
        <f>N51+4</f>
        <v>45441</v>
      </c>
      <c r="P51" s="225" t="s">
        <v>103</v>
      </c>
      <c r="Q51" s="225">
        <f>+O51+7</f>
        <v>45448</v>
      </c>
      <c r="R51" s="226" t="s">
        <v>70</v>
      </c>
      <c r="S51" s="225">
        <f>Q51+60</f>
        <v>45508</v>
      </c>
      <c r="T51" s="143"/>
      <c r="U51" s="144"/>
    </row>
    <row r="52" spans="1:26" s="124" customFormat="1" ht="39" customHeight="1" thickTop="1" thickBot="1" x14ac:dyDescent="0.35">
      <c r="A52" s="149"/>
      <c r="B52" s="233"/>
      <c r="C52" s="228"/>
      <c r="D52" s="229"/>
      <c r="E52" s="237"/>
      <c r="F52" s="238"/>
      <c r="G52" s="241"/>
      <c r="H52" s="242" t="s">
        <v>25</v>
      </c>
      <c r="I52" s="243"/>
      <c r="J52" s="230"/>
      <c r="K52" s="231"/>
      <c r="L52" s="230"/>
      <c r="M52" s="231"/>
      <c r="N52" s="231"/>
      <c r="O52" s="231"/>
      <c r="P52" s="231"/>
      <c r="Q52" s="231"/>
      <c r="R52" s="226"/>
      <c r="S52" s="231"/>
      <c r="T52" s="143"/>
      <c r="U52" s="144"/>
    </row>
    <row r="53" spans="1:26" s="124" customFormat="1" ht="24.45" customHeight="1" thickTop="1" thickBot="1" x14ac:dyDescent="0.35">
      <c r="A53" s="157">
        <v>15</v>
      </c>
      <c r="B53" s="234" t="s">
        <v>147</v>
      </c>
      <c r="C53" s="222" t="s">
        <v>60</v>
      </c>
      <c r="D53" s="223">
        <f>+E53/500</f>
        <v>20000</v>
      </c>
      <c r="E53" s="223">
        <v>10000000</v>
      </c>
      <c r="F53" s="222" t="s">
        <v>22</v>
      </c>
      <c r="G53" s="222" t="s">
        <v>26</v>
      </c>
      <c r="H53" s="244" t="s">
        <v>23</v>
      </c>
      <c r="I53" s="225">
        <v>45467</v>
      </c>
      <c r="J53" s="225">
        <f>I53+4</f>
        <v>45471</v>
      </c>
      <c r="K53" s="225" t="s">
        <v>103</v>
      </c>
      <c r="L53" s="225">
        <f>J53+3</f>
        <v>45474</v>
      </c>
      <c r="M53" s="225">
        <f>L53+7</f>
        <v>45481</v>
      </c>
      <c r="N53" s="225">
        <f>M53+14</f>
        <v>45495</v>
      </c>
      <c r="O53" s="225">
        <f>N53+4</f>
        <v>45499</v>
      </c>
      <c r="P53" s="225" t="s">
        <v>103</v>
      </c>
      <c r="Q53" s="225">
        <f>+O53+7</f>
        <v>45506</v>
      </c>
      <c r="R53" s="226" t="s">
        <v>70</v>
      </c>
      <c r="S53" s="225">
        <f>Q53+60</f>
        <v>45566</v>
      </c>
      <c r="T53" s="162" t="s">
        <v>24</v>
      </c>
      <c r="U53" s="164"/>
    </row>
    <row r="54" spans="1:26" s="124" customFormat="1" ht="20.399999999999999" customHeight="1" thickTop="1" thickBot="1" x14ac:dyDescent="0.35">
      <c r="A54" s="157"/>
      <c r="B54" s="233"/>
      <c r="C54" s="228"/>
      <c r="D54" s="229"/>
      <c r="E54" s="229"/>
      <c r="F54" s="228"/>
      <c r="G54" s="228"/>
      <c r="H54" s="224" t="s">
        <v>25</v>
      </c>
      <c r="I54" s="230"/>
      <c r="J54" s="230"/>
      <c r="K54" s="231"/>
      <c r="L54" s="230"/>
      <c r="M54" s="231"/>
      <c r="N54" s="231"/>
      <c r="O54" s="231"/>
      <c r="P54" s="231"/>
      <c r="Q54" s="231"/>
      <c r="R54" s="226"/>
      <c r="S54" s="231"/>
      <c r="T54" s="163"/>
      <c r="U54" s="165"/>
    </row>
    <row r="55" spans="1:26" ht="16.8" thickTop="1" thickBot="1" x14ac:dyDescent="0.35">
      <c r="A55" s="88"/>
      <c r="B55" s="89" t="s">
        <v>27</v>
      </c>
      <c r="C55" s="89"/>
      <c r="D55" s="90">
        <f>D25+D27+D29+D31+D33+D35+D37+D39+D41+D43+D45+D47+D49+D53</f>
        <v>1185562</v>
      </c>
      <c r="E55" s="90">
        <f>D55*500</f>
        <v>592781000</v>
      </c>
      <c r="F55" s="91"/>
      <c r="G55" s="91"/>
      <c r="H55" s="92"/>
      <c r="I55" s="92"/>
      <c r="J55" s="94"/>
      <c r="K55" s="94"/>
      <c r="L55" s="93"/>
      <c r="M55" s="93"/>
      <c r="N55" s="93"/>
      <c r="O55" s="93"/>
      <c r="P55" s="93"/>
      <c r="Q55" s="94"/>
      <c r="R55" s="94"/>
      <c r="S55" s="94"/>
      <c r="T55" s="94"/>
      <c r="U55" s="94"/>
      <c r="V55" s="197"/>
      <c r="W55" s="197"/>
      <c r="X55" s="197"/>
      <c r="Y55" s="197"/>
      <c r="Z55" s="197"/>
    </row>
    <row r="56" spans="1:26" ht="16.8" thickTop="1" thickBot="1" x14ac:dyDescent="0.35">
      <c r="A56" s="88"/>
      <c r="B56" s="89"/>
      <c r="C56" s="89"/>
      <c r="D56" s="90"/>
      <c r="E56" s="90" t="s">
        <v>127</v>
      </c>
      <c r="F56" s="91"/>
      <c r="G56" s="91"/>
      <c r="H56" s="92"/>
      <c r="I56" s="92"/>
      <c r="J56" s="94"/>
      <c r="K56" s="94"/>
      <c r="L56" s="93"/>
      <c r="M56" s="93"/>
      <c r="N56" s="93"/>
      <c r="O56" s="93"/>
      <c r="P56" s="93"/>
      <c r="Q56" s="93"/>
      <c r="R56" s="94"/>
      <c r="S56" s="94"/>
      <c r="T56" s="94"/>
      <c r="U56" s="94"/>
    </row>
    <row r="57" spans="1:26" ht="16.2" thickTop="1" x14ac:dyDescent="0.3">
      <c r="A57" s="1"/>
      <c r="B57" s="150"/>
      <c r="C57" s="150"/>
      <c r="D57" s="150"/>
      <c r="E57" s="150"/>
      <c r="F57" s="150"/>
      <c r="G57" s="133"/>
      <c r="H57" s="133"/>
      <c r="I57" s="5"/>
      <c r="J57" s="5"/>
      <c r="K57" s="5"/>
      <c r="L57" s="5"/>
      <c r="M57" s="5"/>
      <c r="N57" s="5"/>
      <c r="O57" s="5"/>
      <c r="P57" s="5"/>
      <c r="Q57" s="5"/>
      <c r="R57" s="5"/>
      <c r="S57" s="5"/>
      <c r="T57" s="5"/>
      <c r="V57" s="96"/>
    </row>
    <row r="58" spans="1:26" x14ac:dyDescent="0.3">
      <c r="B58" s="151"/>
      <c r="C58" s="151"/>
      <c r="D58" s="151"/>
      <c r="E58" s="151"/>
      <c r="F58" s="151"/>
      <c r="G58" s="151"/>
      <c r="H58" s="151"/>
    </row>
    <row r="59" spans="1:26" x14ac:dyDescent="0.3">
      <c r="B59" s="151"/>
      <c r="C59" s="151"/>
      <c r="D59" s="151"/>
      <c r="E59" s="151"/>
      <c r="F59" s="151"/>
      <c r="G59" s="151"/>
      <c r="H59" s="151"/>
    </row>
    <row r="62" spans="1:26" x14ac:dyDescent="0.3">
      <c r="D62" s="46"/>
      <c r="E62" s="46"/>
    </row>
    <row r="63" spans="1:26" x14ac:dyDescent="0.3">
      <c r="E63" s="46"/>
    </row>
  </sheetData>
  <mergeCells count="186">
    <mergeCell ref="B47:B48"/>
    <mergeCell ref="A47:A48"/>
    <mergeCell ref="C47:C48"/>
    <mergeCell ref="D47:D48"/>
    <mergeCell ref="E47:E48"/>
    <mergeCell ref="F47:F48"/>
    <mergeCell ref="G47:G48"/>
    <mergeCell ref="C33:C34"/>
    <mergeCell ref="D33:D34"/>
    <mergeCell ref="E33:E34"/>
    <mergeCell ref="F33:F34"/>
    <mergeCell ref="G33:G34"/>
    <mergeCell ref="C39:C40"/>
    <mergeCell ref="D39:D40"/>
    <mergeCell ref="E39:E40"/>
    <mergeCell ref="F39:F40"/>
    <mergeCell ref="G39:G40"/>
    <mergeCell ref="C41:C42"/>
    <mergeCell ref="D41:D42"/>
    <mergeCell ref="E41:E42"/>
    <mergeCell ref="F41:F42"/>
    <mergeCell ref="G41:G42"/>
    <mergeCell ref="F43:F44"/>
    <mergeCell ref="G43:G44"/>
    <mergeCell ref="E31:E32"/>
    <mergeCell ref="F31:F32"/>
    <mergeCell ref="G31:G32"/>
    <mergeCell ref="C37:C38"/>
    <mergeCell ref="D37:D38"/>
    <mergeCell ref="E37:E38"/>
    <mergeCell ref="F37:F38"/>
    <mergeCell ref="G37:G38"/>
    <mergeCell ref="C35:C36"/>
    <mergeCell ref="D35:D36"/>
    <mergeCell ref="E35:E36"/>
    <mergeCell ref="F35:F36"/>
    <mergeCell ref="G35:G36"/>
    <mergeCell ref="G49:G50"/>
    <mergeCell ref="C53:C54"/>
    <mergeCell ref="D53:D54"/>
    <mergeCell ref="E53:E54"/>
    <mergeCell ref="F53:F54"/>
    <mergeCell ref="G53:G54"/>
    <mergeCell ref="C45:C46"/>
    <mergeCell ref="D45:D46"/>
    <mergeCell ref="E45:E46"/>
    <mergeCell ref="F45:F46"/>
    <mergeCell ref="G45:G46"/>
    <mergeCell ref="E43:E44"/>
    <mergeCell ref="D43:D44"/>
    <mergeCell ref="C43:C44"/>
    <mergeCell ref="A27:A28"/>
    <mergeCell ref="B27:B28"/>
    <mergeCell ref="T27:T28"/>
    <mergeCell ref="U27:U28"/>
    <mergeCell ref="A29:A30"/>
    <mergeCell ref="B29:B30"/>
    <mergeCell ref="T29:T30"/>
    <mergeCell ref="U29:U30"/>
    <mergeCell ref="A31:A32"/>
    <mergeCell ref="B31:B32"/>
    <mergeCell ref="T31:T32"/>
    <mergeCell ref="U31:U32"/>
    <mergeCell ref="C29:C30"/>
    <mergeCell ref="D29:D30"/>
    <mergeCell ref="E29:E30"/>
    <mergeCell ref="F29:F30"/>
    <mergeCell ref="G29:G30"/>
    <mergeCell ref="C27:C28"/>
    <mergeCell ref="D27:D28"/>
    <mergeCell ref="E27:E28"/>
    <mergeCell ref="F27:F28"/>
    <mergeCell ref="G27:G28"/>
    <mergeCell ref="C31:C32"/>
    <mergeCell ref="D31:D32"/>
    <mergeCell ref="V55:Z55"/>
    <mergeCell ref="A43:A44"/>
    <mergeCell ref="B43:B44"/>
    <mergeCell ref="T43:T44"/>
    <mergeCell ref="U43:U44"/>
    <mergeCell ref="U37:U38"/>
    <mergeCell ref="A41:A42"/>
    <mergeCell ref="B41:B42"/>
    <mergeCell ref="T41:T42"/>
    <mergeCell ref="U41:U42"/>
    <mergeCell ref="B49:B50"/>
    <mergeCell ref="T49:T50"/>
    <mergeCell ref="U49:U50"/>
    <mergeCell ref="A53:A54"/>
    <mergeCell ref="B53:B54"/>
    <mergeCell ref="T53:T54"/>
    <mergeCell ref="U53:U54"/>
    <mergeCell ref="E49:E50"/>
    <mergeCell ref="D49:D50"/>
    <mergeCell ref="C49:C50"/>
    <mergeCell ref="A45:A46"/>
    <mergeCell ref="A22:A23"/>
    <mergeCell ref="B22:B23"/>
    <mergeCell ref="C22:H22"/>
    <mergeCell ref="I22:M22"/>
    <mergeCell ref="N22:O22"/>
    <mergeCell ref="Q22:T22"/>
    <mergeCell ref="U22:U23"/>
    <mergeCell ref="A25:A26"/>
    <mergeCell ref="B25:B26"/>
    <mergeCell ref="T25:T26"/>
    <mergeCell ref="U25:U26"/>
    <mergeCell ref="C25:C26"/>
    <mergeCell ref="D25:D26"/>
    <mergeCell ref="E25:E26"/>
    <mergeCell ref="F25:F26"/>
    <mergeCell ref="G25:G26"/>
    <mergeCell ref="N18:O18"/>
    <mergeCell ref="Q18:R18"/>
    <mergeCell ref="C18:D18"/>
    <mergeCell ref="E18:F18"/>
    <mergeCell ref="G18:H18"/>
    <mergeCell ref="Q20:R20"/>
    <mergeCell ref="C19:D19"/>
    <mergeCell ref="E19:F19"/>
    <mergeCell ref="G19:H19"/>
    <mergeCell ref="J19:M19"/>
    <mergeCell ref="N19:O19"/>
    <mergeCell ref="Q19:R19"/>
    <mergeCell ref="C20:D20"/>
    <mergeCell ref="E20:F20"/>
    <mergeCell ref="G20:H20"/>
    <mergeCell ref="J20:M20"/>
    <mergeCell ref="N20:O20"/>
    <mergeCell ref="E10:F10"/>
    <mergeCell ref="G10:I10"/>
    <mergeCell ref="A4:E4"/>
    <mergeCell ref="A5:D6"/>
    <mergeCell ref="G5:H5"/>
    <mergeCell ref="E6:F6"/>
    <mergeCell ref="G6:H6"/>
    <mergeCell ref="E7:F7"/>
    <mergeCell ref="G7:H7"/>
    <mergeCell ref="B45:B46"/>
    <mergeCell ref="T45:T46"/>
    <mergeCell ref="U45:U46"/>
    <mergeCell ref="A49:A50"/>
    <mergeCell ref="F49:F50"/>
    <mergeCell ref="B11:J11"/>
    <mergeCell ref="C12:D12"/>
    <mergeCell ref="B13:E13"/>
    <mergeCell ref="B14:R14"/>
    <mergeCell ref="J15:O15"/>
    <mergeCell ref="Q16:R16"/>
    <mergeCell ref="C17:D17"/>
    <mergeCell ref="E17:F17"/>
    <mergeCell ref="G17:H17"/>
    <mergeCell ref="J17:M17"/>
    <mergeCell ref="N17:O17"/>
    <mergeCell ref="Q17:R17"/>
    <mergeCell ref="C16:D16"/>
    <mergeCell ref="E16:F16"/>
    <mergeCell ref="G16:H16"/>
    <mergeCell ref="J16:M16"/>
    <mergeCell ref="N16:O16"/>
    <mergeCell ref="J18:M18"/>
    <mergeCell ref="A33:A34"/>
    <mergeCell ref="B33:B34"/>
    <mergeCell ref="T33:T34"/>
    <mergeCell ref="U33:U34"/>
    <mergeCell ref="A37:A38"/>
    <mergeCell ref="B37:B38"/>
    <mergeCell ref="T37:T38"/>
    <mergeCell ref="A39:A40"/>
    <mergeCell ref="B39:B40"/>
    <mergeCell ref="T39:T40"/>
    <mergeCell ref="U39:U40"/>
    <mergeCell ref="T35:T36"/>
    <mergeCell ref="U35:U36"/>
    <mergeCell ref="A35:A36"/>
    <mergeCell ref="B35:B36"/>
    <mergeCell ref="A51:A52"/>
    <mergeCell ref="B51:B52"/>
    <mergeCell ref="C51:C52"/>
    <mergeCell ref="D51:D52"/>
    <mergeCell ref="E51:E52"/>
    <mergeCell ref="F51:F52"/>
    <mergeCell ref="G51:G52"/>
    <mergeCell ref="B57:F57"/>
    <mergeCell ref="B59:H59"/>
    <mergeCell ref="B58:H58"/>
  </mergeCells>
  <conditionalFormatting sqref="E16:E20">
    <cfRule type="cellIs" dxfId="1" priority="1" stopIfTrue="1" operator="equal">
      <formula>"Non"</formula>
    </cfRule>
  </conditionalFormatting>
  <conditionalFormatting sqref="N16:N20 G19:G20 Q19:Q20">
    <cfRule type="cellIs" dxfId="0" priority="4" stopIfTrue="1" operator="equal">
      <formula>"Non"</formula>
    </cfRule>
  </conditionalFormatting>
  <pageMargins left="0.7" right="0.7" top="0.75" bottom="0.75" header="0.3" footer="0.3"/>
  <pageSetup paperSize="9" scale="34"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AG37"/>
  <sheetViews>
    <sheetView topLeftCell="A22" zoomScale="101" workbookViewId="0">
      <selection activeCell="J26" sqref="J26:P26"/>
    </sheetView>
  </sheetViews>
  <sheetFormatPr baseColWidth="10" defaultRowHeight="14.4" x14ac:dyDescent="0.3"/>
  <cols>
    <col min="1" max="1" width="1" customWidth="1"/>
    <col min="2" max="2" width="11.44140625" customWidth="1"/>
    <col min="3" max="3" width="35.44140625" customWidth="1"/>
    <col min="5" max="5" width="11.5546875" bestFit="1" customWidth="1"/>
    <col min="6" max="6" width="16.77734375" customWidth="1"/>
    <col min="10" max="10" width="11.77734375" bestFit="1" customWidth="1"/>
    <col min="11" max="12" width="12.21875" bestFit="1" customWidth="1"/>
    <col min="13" max="13" width="11.77734375" bestFit="1" customWidth="1"/>
    <col min="14" max="14" width="12.44140625" customWidth="1"/>
    <col min="15" max="15" width="12.5546875" customWidth="1"/>
    <col min="16" max="16" width="12.21875" bestFit="1" customWidth="1"/>
    <col min="17" max="17" width="11.77734375" customWidth="1"/>
    <col min="18" max="18" width="11.77734375" bestFit="1" customWidth="1"/>
    <col min="19" max="19" width="21.77734375" customWidth="1"/>
    <col min="20" max="20" width="15.77734375" customWidth="1"/>
    <col min="21" max="22" width="15.21875" customWidth="1"/>
    <col min="23" max="23" width="12.77734375" customWidth="1"/>
    <col min="24" max="24" width="12.44140625" bestFit="1" customWidth="1"/>
    <col min="25" max="25" width="11.5546875" bestFit="1" customWidth="1"/>
    <col min="26" max="26" width="13.77734375" customWidth="1"/>
    <col min="27" max="28" width="14" customWidth="1"/>
    <col min="29" max="29" width="16.21875" customWidth="1"/>
    <col min="30" max="31" width="15.77734375" customWidth="1"/>
    <col min="32" max="32" width="13.77734375" customWidth="1"/>
    <col min="33" max="33" width="13.21875" customWidth="1"/>
  </cols>
  <sheetData>
    <row r="3" spans="1:32" ht="18" x14ac:dyDescent="0.35">
      <c r="A3" s="6"/>
      <c r="B3" s="36" t="s">
        <v>0</v>
      </c>
      <c r="C3" s="37"/>
      <c r="D3" s="37"/>
      <c r="E3" s="37"/>
      <c r="F3" s="38"/>
      <c r="G3" s="38"/>
      <c r="H3" s="38"/>
      <c r="I3" s="39"/>
      <c r="J3" s="18"/>
      <c r="K3" s="18"/>
      <c r="L3" s="3"/>
      <c r="M3" s="3"/>
      <c r="N3" s="3"/>
      <c r="O3" s="3"/>
      <c r="P3" s="3"/>
      <c r="Q3" s="3"/>
      <c r="R3" s="3"/>
      <c r="S3" s="3"/>
      <c r="T3" s="3"/>
      <c r="U3" s="3"/>
      <c r="V3" s="3"/>
      <c r="W3" s="3"/>
      <c r="X3" s="3"/>
      <c r="Y3" s="3"/>
      <c r="Z3" s="3"/>
      <c r="AA3" s="3"/>
      <c r="AB3" s="3"/>
      <c r="AC3" s="3"/>
      <c r="AD3" s="3"/>
      <c r="AE3" s="3"/>
      <c r="AF3" s="3"/>
    </row>
    <row r="4" spans="1:32" ht="18" x14ac:dyDescent="0.35">
      <c r="A4" s="6"/>
      <c r="B4" s="40" t="s">
        <v>51</v>
      </c>
      <c r="C4" s="37"/>
      <c r="D4" s="37"/>
      <c r="E4" s="37"/>
      <c r="F4" s="38"/>
      <c r="G4" s="38"/>
      <c r="H4" s="38"/>
      <c r="I4" s="39"/>
      <c r="J4" s="18"/>
      <c r="K4" s="18"/>
      <c r="L4" s="3"/>
      <c r="M4" s="3"/>
      <c r="N4" s="3"/>
      <c r="O4" s="3"/>
      <c r="P4" s="3"/>
      <c r="Q4" s="3"/>
      <c r="R4" s="3"/>
      <c r="S4" s="3"/>
      <c r="T4" s="3"/>
      <c r="U4" s="3"/>
      <c r="V4" s="3"/>
      <c r="W4" s="3"/>
      <c r="X4" s="3"/>
      <c r="Y4" s="3"/>
      <c r="Z4" s="3"/>
      <c r="AA4" s="3"/>
      <c r="AB4" s="3"/>
      <c r="AC4" s="3"/>
      <c r="AD4" s="3"/>
      <c r="AE4" s="3"/>
      <c r="AF4" s="3"/>
    </row>
    <row r="5" spans="1:32" ht="18" x14ac:dyDescent="0.35">
      <c r="A5" s="6"/>
      <c r="B5" s="40" t="s">
        <v>80</v>
      </c>
      <c r="C5" s="37"/>
      <c r="D5" s="37"/>
      <c r="E5" s="37"/>
      <c r="F5" s="38"/>
      <c r="G5" s="38"/>
      <c r="H5" s="38"/>
      <c r="I5" s="39"/>
      <c r="J5" s="18"/>
      <c r="K5" s="18"/>
      <c r="L5" s="3"/>
      <c r="M5" s="3"/>
      <c r="N5" s="3"/>
      <c r="O5" s="3"/>
      <c r="P5" s="3"/>
      <c r="Q5" s="3"/>
      <c r="R5" s="3"/>
      <c r="S5" s="3"/>
      <c r="T5" s="3"/>
      <c r="U5" s="3"/>
      <c r="V5" s="3"/>
      <c r="W5" s="3"/>
      <c r="X5" s="3"/>
      <c r="Y5" s="3"/>
      <c r="Z5" s="3"/>
      <c r="AA5" s="3"/>
      <c r="AB5" s="3"/>
      <c r="AC5" s="3"/>
      <c r="AD5" s="3"/>
      <c r="AE5" s="3"/>
      <c r="AF5" s="3"/>
    </row>
    <row r="6" spans="1:32" ht="17.399999999999999" x14ac:dyDescent="0.3">
      <c r="A6" s="6"/>
      <c r="B6" s="177" t="s">
        <v>81</v>
      </c>
      <c r="C6" s="177"/>
      <c r="D6" s="177"/>
      <c r="E6" s="177"/>
      <c r="F6" s="177"/>
      <c r="G6" s="38"/>
      <c r="H6" s="38"/>
      <c r="I6" s="39"/>
      <c r="J6" s="19"/>
      <c r="K6" s="19"/>
      <c r="L6" s="3"/>
      <c r="M6" s="3"/>
      <c r="N6" s="3"/>
      <c r="O6" s="3"/>
      <c r="P6" s="3"/>
      <c r="Q6" s="3"/>
      <c r="R6" s="3"/>
      <c r="S6" s="3"/>
      <c r="T6" s="3"/>
      <c r="U6" s="3"/>
      <c r="V6" s="3"/>
      <c r="W6" s="3"/>
      <c r="X6" s="3"/>
      <c r="Y6" s="3"/>
      <c r="Z6" s="3"/>
      <c r="AA6" s="3"/>
      <c r="AB6" s="3"/>
      <c r="AC6" s="3"/>
      <c r="AD6" s="3"/>
      <c r="AE6" s="3"/>
      <c r="AF6" s="3"/>
    </row>
    <row r="7" spans="1:32" ht="18" x14ac:dyDescent="0.35">
      <c r="A7" s="6"/>
      <c r="B7" s="177" t="s">
        <v>52</v>
      </c>
      <c r="C7" s="177"/>
      <c r="D7" s="177"/>
      <c r="E7" s="177"/>
      <c r="F7" s="60" t="s">
        <v>53</v>
      </c>
      <c r="G7" s="60"/>
      <c r="H7" s="177" t="s">
        <v>126</v>
      </c>
      <c r="I7" s="177"/>
      <c r="J7" s="18"/>
      <c r="K7" s="18"/>
      <c r="L7" s="3"/>
      <c r="M7" s="3"/>
      <c r="N7" s="3"/>
      <c r="O7" s="3"/>
      <c r="P7" s="3"/>
      <c r="Q7" s="3"/>
      <c r="R7" s="3"/>
      <c r="S7" s="3"/>
      <c r="T7" s="3"/>
      <c r="U7" s="3"/>
      <c r="V7" s="3"/>
      <c r="W7" s="3"/>
      <c r="X7" s="3"/>
      <c r="Y7" s="3"/>
      <c r="Z7" s="3"/>
      <c r="AA7" s="3"/>
      <c r="AB7" s="3"/>
      <c r="AC7" s="3"/>
      <c r="AD7" s="3"/>
      <c r="AE7" s="3"/>
      <c r="AF7" s="3"/>
    </row>
    <row r="8" spans="1:32" ht="18" x14ac:dyDescent="0.35">
      <c r="A8" s="6"/>
      <c r="B8" s="177"/>
      <c r="C8" s="177"/>
      <c r="D8" s="177"/>
      <c r="E8" s="177"/>
      <c r="F8" s="178" t="s">
        <v>1</v>
      </c>
      <c r="G8" s="178"/>
      <c r="H8" s="179" t="s">
        <v>132</v>
      </c>
      <c r="I8" s="179"/>
      <c r="J8" s="18"/>
      <c r="K8" s="18"/>
      <c r="L8" s="3"/>
      <c r="M8" s="3"/>
      <c r="N8" s="3"/>
      <c r="O8" s="3"/>
      <c r="P8" s="3"/>
      <c r="Q8" s="3"/>
      <c r="R8" s="7"/>
      <c r="S8" s="7"/>
      <c r="T8" s="7"/>
      <c r="U8" s="7"/>
      <c r="V8" s="7"/>
      <c r="W8" s="7"/>
      <c r="X8" s="7"/>
      <c r="Y8" s="7"/>
      <c r="Z8" s="7"/>
      <c r="AA8" s="7"/>
      <c r="AB8" s="7"/>
      <c r="AC8" s="7"/>
      <c r="AD8" s="7"/>
      <c r="AE8" s="7"/>
      <c r="AF8" s="7"/>
    </row>
    <row r="9" spans="1:32" ht="18" x14ac:dyDescent="0.35">
      <c r="A9" s="6"/>
      <c r="B9" s="40"/>
      <c r="C9" s="40"/>
      <c r="D9" s="40"/>
      <c r="E9" s="40"/>
      <c r="F9" s="178" t="s">
        <v>105</v>
      </c>
      <c r="G9" s="178"/>
      <c r="H9" s="179"/>
      <c r="I9" s="179"/>
      <c r="J9" s="18"/>
      <c r="K9" s="18"/>
      <c r="L9" s="3"/>
      <c r="M9" s="3"/>
      <c r="N9" s="3"/>
      <c r="O9" s="3"/>
      <c r="P9" s="3"/>
      <c r="Q9" s="3"/>
      <c r="R9" s="7"/>
      <c r="S9" s="7"/>
      <c r="T9" s="7"/>
      <c r="U9" s="7"/>
      <c r="V9" s="7"/>
      <c r="W9" s="7"/>
      <c r="X9" s="7"/>
      <c r="Y9" s="7"/>
      <c r="Z9" s="7"/>
      <c r="AA9" s="7"/>
      <c r="AB9" s="7"/>
      <c r="AC9" s="7"/>
      <c r="AD9" s="7"/>
      <c r="AE9" s="7"/>
      <c r="AF9" s="7"/>
    </row>
    <row r="10" spans="1:32" ht="18" x14ac:dyDescent="0.35">
      <c r="A10" s="6"/>
      <c r="B10" s="40"/>
      <c r="C10" s="40"/>
      <c r="D10" s="40"/>
      <c r="E10" s="40"/>
      <c r="F10" s="55" t="s">
        <v>114</v>
      </c>
      <c r="G10" s="55"/>
      <c r="H10" s="56"/>
      <c r="I10" s="56"/>
      <c r="J10" s="18"/>
      <c r="K10" s="18"/>
      <c r="L10" s="3"/>
      <c r="M10" s="3"/>
      <c r="N10" s="3"/>
      <c r="O10" s="3"/>
      <c r="P10" s="3"/>
      <c r="Q10" s="3"/>
      <c r="R10" s="7"/>
      <c r="S10" s="7"/>
      <c r="T10" s="7"/>
      <c r="U10" s="7"/>
      <c r="V10" s="7"/>
      <c r="W10" s="7"/>
      <c r="X10" s="7"/>
      <c r="Y10" s="7"/>
      <c r="Z10" s="7"/>
      <c r="AA10" s="7"/>
      <c r="AB10" s="7"/>
      <c r="AC10" s="7"/>
      <c r="AD10" s="7"/>
      <c r="AE10" s="7"/>
      <c r="AF10" s="7"/>
    </row>
    <row r="11" spans="1:32" ht="18" x14ac:dyDescent="0.35">
      <c r="A11" s="6"/>
      <c r="B11" s="40" t="s">
        <v>2</v>
      </c>
      <c r="C11" s="37"/>
      <c r="D11" s="210" t="s">
        <v>153</v>
      </c>
      <c r="E11" s="210"/>
      <c r="F11" s="210"/>
      <c r="G11" s="41"/>
      <c r="H11" s="39"/>
      <c r="I11" s="39"/>
      <c r="J11" s="18"/>
      <c r="K11" s="18"/>
      <c r="L11" s="3"/>
      <c r="M11" s="8"/>
      <c r="N11" s="3"/>
      <c r="O11" s="3"/>
      <c r="P11" s="3"/>
      <c r="Q11" s="3"/>
      <c r="R11" s="3"/>
      <c r="S11" s="3"/>
      <c r="T11" s="3"/>
      <c r="U11" s="3"/>
      <c r="V11" s="3"/>
      <c r="W11" s="3"/>
      <c r="X11" s="3"/>
      <c r="Y11" s="3"/>
      <c r="Z11" s="3"/>
      <c r="AA11" s="3"/>
      <c r="AB11" s="3"/>
      <c r="AC11" s="3"/>
      <c r="AD11" s="3"/>
      <c r="AE11" s="3"/>
      <c r="AF11" s="3"/>
    </row>
    <row r="12" spans="1:32" ht="18" x14ac:dyDescent="0.35">
      <c r="A12" s="6"/>
      <c r="B12" s="20"/>
      <c r="C12" s="18"/>
      <c r="D12" s="35"/>
      <c r="E12" s="21"/>
      <c r="F12" s="205"/>
      <c r="G12" s="206"/>
      <c r="H12" s="203"/>
      <c r="I12" s="203"/>
      <c r="J12" s="203"/>
      <c r="K12" s="20"/>
      <c r="L12" s="3"/>
      <c r="M12" s="3"/>
      <c r="N12" s="3"/>
      <c r="O12" s="3"/>
      <c r="P12" s="3"/>
      <c r="Q12" s="3"/>
      <c r="R12" s="3"/>
      <c r="S12" s="3"/>
      <c r="T12" s="3"/>
      <c r="U12" s="3"/>
      <c r="V12" s="3"/>
      <c r="W12" s="3"/>
      <c r="X12" s="3"/>
      <c r="Y12" s="3"/>
      <c r="Z12" s="3"/>
      <c r="AA12" s="3"/>
      <c r="AB12" s="3"/>
      <c r="AC12" s="3"/>
      <c r="AD12" s="3"/>
      <c r="AE12" s="3"/>
      <c r="AF12" s="3"/>
    </row>
    <row r="13" spans="1:32" ht="18" x14ac:dyDescent="0.35">
      <c r="A13" s="6"/>
      <c r="B13" s="20"/>
      <c r="C13" s="207" t="s">
        <v>57</v>
      </c>
      <c r="D13" s="207"/>
      <c r="E13" s="207"/>
      <c r="F13" s="207"/>
      <c r="G13" s="207"/>
      <c r="H13" s="207"/>
      <c r="I13" s="207"/>
      <c r="J13" s="207"/>
      <c r="K13" s="207"/>
      <c r="L13" s="3"/>
      <c r="M13" s="3"/>
      <c r="N13" s="3"/>
      <c r="O13" s="3"/>
      <c r="P13" s="3"/>
      <c r="Q13" s="3"/>
      <c r="R13" s="3"/>
      <c r="S13" s="3"/>
      <c r="T13" s="3"/>
      <c r="U13" s="3"/>
      <c r="V13" s="3"/>
      <c r="W13" s="3"/>
      <c r="X13" s="3"/>
      <c r="Y13" s="3"/>
      <c r="Z13" s="3"/>
      <c r="AA13" s="3"/>
      <c r="AB13" s="3"/>
      <c r="AC13" s="3"/>
      <c r="AD13" s="3"/>
      <c r="AE13" s="3"/>
      <c r="AF13" s="3"/>
    </row>
    <row r="14" spans="1:32" ht="15.6" x14ac:dyDescent="0.3">
      <c r="A14" s="6"/>
      <c r="B14" s="23"/>
      <c r="C14" s="22"/>
      <c r="D14" s="22"/>
      <c r="E14" s="25"/>
      <c r="F14" s="22"/>
      <c r="G14" s="4"/>
      <c r="H14" s="26"/>
      <c r="I14" s="22"/>
      <c r="J14" s="3"/>
      <c r="K14" s="3"/>
      <c r="L14" s="3"/>
      <c r="M14" s="3"/>
      <c r="N14" s="3"/>
      <c r="O14" s="3"/>
      <c r="P14" s="3"/>
      <c r="Q14" s="3"/>
      <c r="R14" s="3"/>
      <c r="S14" s="3"/>
      <c r="T14" s="3"/>
      <c r="U14" s="3"/>
      <c r="V14" s="3"/>
      <c r="W14" s="3"/>
      <c r="X14" s="3"/>
      <c r="Y14" s="3"/>
      <c r="Z14" s="3"/>
      <c r="AA14" s="3"/>
      <c r="AB14" s="3"/>
      <c r="AC14" s="3"/>
      <c r="AD14" s="3"/>
      <c r="AE14" s="3"/>
      <c r="AF14" s="3"/>
    </row>
    <row r="15" spans="1:32" x14ac:dyDescent="0.3">
      <c r="A15" s="6"/>
      <c r="B15" s="17"/>
      <c r="C15" s="24"/>
      <c r="D15" s="22"/>
      <c r="E15" s="22"/>
      <c r="F15" s="22"/>
      <c r="G15" s="22"/>
      <c r="H15" s="22"/>
      <c r="I15" s="24"/>
      <c r="J15" s="3"/>
      <c r="K15" s="3"/>
      <c r="L15" s="3"/>
      <c r="M15" s="3"/>
      <c r="N15" s="3"/>
      <c r="O15" s="3"/>
      <c r="P15" s="3"/>
      <c r="Q15" s="3"/>
      <c r="R15" s="3"/>
      <c r="S15" s="3"/>
      <c r="T15" s="3"/>
      <c r="U15" s="3"/>
      <c r="V15" s="3"/>
      <c r="W15" s="3"/>
      <c r="X15" s="3"/>
      <c r="Y15" s="3"/>
      <c r="Z15" s="3"/>
      <c r="AA15" s="3"/>
      <c r="AB15" s="3"/>
      <c r="AC15" s="3"/>
      <c r="AD15" s="3"/>
      <c r="AE15" s="3"/>
      <c r="AF15" s="3"/>
    </row>
    <row r="16" spans="1:32" x14ac:dyDescent="0.3">
      <c r="A16" s="6"/>
      <c r="B16" s="27" t="s">
        <v>28</v>
      </c>
      <c r="C16" s="204" t="s">
        <v>82</v>
      </c>
      <c r="D16" s="204"/>
      <c r="E16" s="204"/>
      <c r="F16" s="204"/>
      <c r="G16" s="28"/>
      <c r="H16" s="28"/>
      <c r="I16" s="24"/>
      <c r="J16" s="3"/>
      <c r="K16" s="3"/>
      <c r="L16" s="3"/>
      <c r="M16" s="3"/>
      <c r="N16" s="3"/>
      <c r="O16" s="3"/>
      <c r="P16" s="7"/>
      <c r="Q16" s="7"/>
      <c r="R16" s="7"/>
      <c r="S16" s="6"/>
      <c r="T16" s="6"/>
      <c r="U16" s="6"/>
      <c r="V16" s="6"/>
      <c r="W16" s="6"/>
      <c r="X16" s="6"/>
      <c r="Y16" s="6"/>
      <c r="Z16" s="6"/>
      <c r="AA16" s="6"/>
      <c r="AB16" s="6"/>
      <c r="AC16" s="6"/>
      <c r="AD16" s="6"/>
      <c r="AE16" s="6"/>
      <c r="AF16" s="6"/>
    </row>
    <row r="17" spans="1:33" x14ac:dyDescent="0.3">
      <c r="A17" s="6"/>
      <c r="B17" s="17"/>
      <c r="C17" s="24"/>
      <c r="D17" s="24"/>
      <c r="E17" s="24"/>
      <c r="F17" s="24"/>
      <c r="G17" s="24"/>
      <c r="H17" s="24"/>
      <c r="I17" s="29"/>
      <c r="J17" s="9"/>
      <c r="K17" s="9"/>
      <c r="L17" s="9"/>
      <c r="M17" s="9"/>
      <c r="N17" s="9"/>
      <c r="O17" s="9"/>
      <c r="P17" s="3"/>
      <c r="Q17" s="3"/>
      <c r="R17" s="3"/>
      <c r="S17" s="6"/>
      <c r="T17" s="6"/>
      <c r="U17" s="6"/>
      <c r="V17" s="6"/>
      <c r="W17" s="6"/>
      <c r="X17" s="6"/>
      <c r="Y17" s="6"/>
      <c r="Z17" s="6"/>
      <c r="AA17" s="6"/>
      <c r="AB17" s="6"/>
      <c r="AC17" s="6"/>
      <c r="AD17" s="6"/>
      <c r="AE17" s="6"/>
      <c r="AF17" s="6"/>
    </row>
    <row r="18" spans="1:33" x14ac:dyDescent="0.3">
      <c r="A18" s="6"/>
      <c r="B18" s="17"/>
      <c r="C18" s="30"/>
      <c r="D18" s="24"/>
      <c r="E18" s="24"/>
      <c r="F18" s="24"/>
      <c r="G18" s="24"/>
      <c r="H18" s="24"/>
      <c r="I18" s="29"/>
      <c r="J18" s="9"/>
      <c r="K18" s="9"/>
      <c r="L18" s="9"/>
      <c r="M18" s="9"/>
      <c r="N18" s="9"/>
      <c r="O18" s="9"/>
      <c r="P18" s="3"/>
      <c r="Q18" s="3"/>
      <c r="R18" s="3"/>
      <c r="S18" s="6"/>
      <c r="T18" s="6"/>
      <c r="U18" s="6"/>
      <c r="V18" s="6"/>
      <c r="W18" s="6"/>
      <c r="X18" s="6"/>
      <c r="Y18" s="6"/>
      <c r="Z18" s="6"/>
      <c r="AA18" s="6"/>
      <c r="AB18" s="6"/>
      <c r="AC18" s="6"/>
      <c r="AD18" s="6"/>
      <c r="AE18" s="6"/>
      <c r="AF18" s="6"/>
    </row>
    <row r="19" spans="1:33" x14ac:dyDescent="0.3">
      <c r="A19" s="10"/>
      <c r="B19" s="31"/>
      <c r="C19" s="208" t="s">
        <v>4</v>
      </c>
      <c r="D19" s="208"/>
      <c r="E19" s="31">
        <v>500</v>
      </c>
      <c r="F19" s="31" t="s">
        <v>29</v>
      </c>
      <c r="G19" s="31"/>
      <c r="H19" s="31"/>
      <c r="I19" s="32"/>
      <c r="J19" s="10"/>
      <c r="K19" s="10"/>
      <c r="L19" s="10"/>
      <c r="M19" s="7"/>
      <c r="N19" s="7"/>
      <c r="O19" s="7"/>
      <c r="P19" s="7"/>
      <c r="Q19" s="7"/>
      <c r="R19" s="7"/>
      <c r="S19" s="10"/>
      <c r="T19" s="10"/>
      <c r="U19" s="10"/>
      <c r="V19" s="10"/>
      <c r="W19" s="10"/>
      <c r="X19" s="10"/>
      <c r="Y19" s="10"/>
      <c r="Z19" s="10"/>
      <c r="AA19" s="10"/>
      <c r="AB19" s="10"/>
      <c r="AC19" s="10"/>
      <c r="AD19" s="10"/>
      <c r="AE19" s="10"/>
      <c r="AF19" s="10"/>
    </row>
    <row r="20" spans="1:33" ht="20.399999999999999" x14ac:dyDescent="0.3">
      <c r="A20" s="10"/>
      <c r="B20" s="29"/>
      <c r="C20" s="209"/>
      <c r="D20" s="209"/>
      <c r="E20" s="209"/>
      <c r="F20" s="209"/>
      <c r="G20" s="209"/>
      <c r="H20" s="209"/>
      <c r="I20" s="6"/>
      <c r="J20" s="6"/>
      <c r="K20" s="6"/>
      <c r="L20" s="6"/>
      <c r="M20" s="9"/>
      <c r="N20" s="9"/>
      <c r="O20" s="9"/>
      <c r="P20" s="7"/>
      <c r="Q20" s="7"/>
      <c r="R20" s="11"/>
      <c r="S20" s="12"/>
      <c r="T20" s="10"/>
      <c r="U20" s="10"/>
      <c r="V20" s="10"/>
      <c r="W20" s="10"/>
      <c r="X20" s="10"/>
      <c r="Y20" s="10"/>
      <c r="Z20" s="10"/>
      <c r="AA20" s="10"/>
      <c r="AB20" s="10"/>
      <c r="AC20" s="10"/>
      <c r="AD20" s="10"/>
      <c r="AE20" s="10"/>
      <c r="AF20" s="10"/>
    </row>
    <row r="21" spans="1:33" ht="15" thickBot="1" x14ac:dyDescent="0.35">
      <c r="A21" s="6"/>
      <c r="B21" s="9"/>
      <c r="C21" s="7"/>
      <c r="D21" s="7"/>
      <c r="E21" s="7"/>
      <c r="F21" s="7"/>
      <c r="G21" s="7"/>
      <c r="H21" s="7"/>
      <c r="I21" s="9"/>
      <c r="J21" s="9"/>
      <c r="K21" s="9"/>
      <c r="L21" s="9"/>
      <c r="M21" s="9"/>
      <c r="N21" s="9"/>
      <c r="O21" s="9"/>
      <c r="P21" s="9"/>
      <c r="Q21" s="9"/>
      <c r="R21" s="9"/>
      <c r="S21" s="6"/>
      <c r="T21" s="6"/>
      <c r="U21" s="6"/>
      <c r="V21" s="6"/>
      <c r="W21" s="6"/>
      <c r="X21" s="6"/>
      <c r="Y21" s="6"/>
      <c r="Z21" s="6"/>
      <c r="AA21" s="6"/>
      <c r="AB21" s="6"/>
      <c r="AC21" s="6"/>
      <c r="AD21" s="6"/>
      <c r="AE21" s="6"/>
      <c r="AF21" s="6"/>
    </row>
    <row r="22" spans="1:33" ht="15.6" thickTop="1" thickBot="1" x14ac:dyDescent="0.35">
      <c r="A22" s="13"/>
      <c r="B22" s="215" t="s">
        <v>6</v>
      </c>
      <c r="C22" s="216" t="s">
        <v>30</v>
      </c>
      <c r="D22" s="216"/>
      <c r="E22" s="216"/>
      <c r="F22" s="216"/>
      <c r="G22" s="216"/>
      <c r="H22" s="216"/>
      <c r="I22" s="216"/>
      <c r="J22" s="49" t="s">
        <v>31</v>
      </c>
      <c r="K22" s="50"/>
      <c r="L22" s="50"/>
      <c r="M22" s="50"/>
      <c r="N22" s="50"/>
      <c r="O22" s="50"/>
      <c r="P22" s="50"/>
      <c r="Q22" s="50"/>
      <c r="R22" s="50"/>
      <c r="S22" s="51"/>
      <c r="T22" s="216" t="s">
        <v>32</v>
      </c>
      <c r="U22" s="216"/>
      <c r="V22" s="132"/>
      <c r="W22" s="216" t="s">
        <v>33</v>
      </c>
      <c r="X22" s="216"/>
      <c r="Y22" s="216"/>
      <c r="Z22" s="49" t="s">
        <v>34</v>
      </c>
      <c r="AA22" s="50"/>
      <c r="AB22" s="50"/>
      <c r="AC22" s="51"/>
      <c r="AD22" s="216" t="s">
        <v>10</v>
      </c>
      <c r="AE22" s="216"/>
      <c r="AF22" s="216"/>
      <c r="AG22" s="213" t="s">
        <v>104</v>
      </c>
    </row>
    <row r="23" spans="1:33" ht="84" thickTop="1" thickBot="1" x14ac:dyDescent="0.35">
      <c r="A23" s="13"/>
      <c r="B23" s="215"/>
      <c r="C23" s="216"/>
      <c r="D23" s="43" t="s">
        <v>11</v>
      </c>
      <c r="E23" s="43" t="s">
        <v>35</v>
      </c>
      <c r="F23" s="43" t="s">
        <v>58</v>
      </c>
      <c r="G23" s="43" t="s">
        <v>36</v>
      </c>
      <c r="H23" s="43" t="s">
        <v>37</v>
      </c>
      <c r="I23" s="43" t="s">
        <v>38</v>
      </c>
      <c r="J23" s="43" t="s">
        <v>39</v>
      </c>
      <c r="K23" s="43" t="s">
        <v>40</v>
      </c>
      <c r="L23" s="43" t="s">
        <v>41</v>
      </c>
      <c r="M23" s="43" t="s">
        <v>42</v>
      </c>
      <c r="N23" s="43" t="s">
        <v>43</v>
      </c>
      <c r="O23" s="43" t="s">
        <v>73</v>
      </c>
      <c r="P23" s="43" t="s">
        <v>44</v>
      </c>
      <c r="Q23" s="43" t="s">
        <v>107</v>
      </c>
      <c r="R23" s="43" t="s">
        <v>45</v>
      </c>
      <c r="S23" s="43" t="s">
        <v>110</v>
      </c>
      <c r="T23" s="44" t="s">
        <v>74</v>
      </c>
      <c r="U23" s="44" t="s">
        <v>46</v>
      </c>
      <c r="V23" s="44" t="s">
        <v>116</v>
      </c>
      <c r="W23" s="44" t="s">
        <v>75</v>
      </c>
      <c r="X23" s="43" t="s">
        <v>79</v>
      </c>
      <c r="Y23" s="43" t="s">
        <v>46</v>
      </c>
      <c r="Z23" s="43" t="s">
        <v>78</v>
      </c>
      <c r="AA23" s="43" t="s">
        <v>47</v>
      </c>
      <c r="AB23" s="43" t="s">
        <v>106</v>
      </c>
      <c r="AC23" s="43" t="s">
        <v>76</v>
      </c>
      <c r="AD23" s="43" t="s">
        <v>48</v>
      </c>
      <c r="AE23" s="43" t="s">
        <v>101</v>
      </c>
      <c r="AF23" s="43" t="s">
        <v>21</v>
      </c>
      <c r="AG23" s="214"/>
    </row>
    <row r="24" spans="1:33" ht="16.8" thickTop="1" thickBot="1" x14ac:dyDescent="0.35">
      <c r="A24" s="13"/>
      <c r="B24" s="97"/>
      <c r="C24" s="98"/>
      <c r="D24" s="97"/>
      <c r="E24" s="97"/>
      <c r="F24" s="97"/>
      <c r="G24" s="97"/>
      <c r="H24" s="97"/>
      <c r="I24" s="97"/>
      <c r="J24" s="97"/>
      <c r="K24" s="97"/>
      <c r="L24" s="97"/>
      <c r="M24" s="97"/>
      <c r="N24" s="97"/>
      <c r="O24" s="97"/>
      <c r="P24" s="97"/>
      <c r="Q24" s="97"/>
      <c r="R24" s="97"/>
      <c r="S24" s="97"/>
      <c r="T24" s="99"/>
      <c r="U24" s="99"/>
      <c r="V24" s="99"/>
      <c r="W24" s="99"/>
      <c r="X24" s="97"/>
      <c r="Y24" s="97"/>
      <c r="Z24" s="97"/>
      <c r="AA24" s="97"/>
      <c r="AB24" s="97"/>
      <c r="AC24" s="97"/>
      <c r="AD24" s="97"/>
      <c r="AE24" s="97"/>
      <c r="AF24" s="97"/>
      <c r="AG24" s="43"/>
    </row>
    <row r="25" spans="1:33" ht="41.25" customHeight="1" thickTop="1" thickBot="1" x14ac:dyDescent="0.35">
      <c r="A25" s="6"/>
      <c r="B25" s="157">
        <v>14</v>
      </c>
      <c r="C25" s="217" t="s">
        <v>115</v>
      </c>
      <c r="D25" s="125" t="s">
        <v>125</v>
      </c>
      <c r="E25" s="126">
        <v>36000</v>
      </c>
      <c r="F25" s="127">
        <f>E25*500</f>
        <v>18000000</v>
      </c>
      <c r="G25" s="125" t="s">
        <v>22</v>
      </c>
      <c r="H25" s="125" t="s">
        <v>77</v>
      </c>
      <c r="I25" s="125" t="s">
        <v>49</v>
      </c>
      <c r="J25" s="114">
        <v>45061</v>
      </c>
      <c r="K25" s="114">
        <f>J25+4</f>
        <v>45065</v>
      </c>
      <c r="L25" s="114">
        <f>+K25+15+2</f>
        <v>45082</v>
      </c>
      <c r="M25" s="114">
        <f>+L25+3</f>
        <v>45085</v>
      </c>
      <c r="N25" s="114">
        <f>M25+30</f>
        <v>45115</v>
      </c>
      <c r="O25" s="114">
        <f>N25+14</f>
        <v>45129</v>
      </c>
      <c r="P25" s="114">
        <f>O25+4</f>
        <v>45133</v>
      </c>
      <c r="Q25" s="114">
        <f>+P25+15</f>
        <v>45148</v>
      </c>
      <c r="R25" s="114">
        <f>+Q25+7</f>
        <v>45155</v>
      </c>
      <c r="S25" s="114" t="s">
        <v>103</v>
      </c>
      <c r="T25" s="114" t="s">
        <v>103</v>
      </c>
      <c r="U25" s="114" t="s">
        <v>103</v>
      </c>
      <c r="V25" s="114" t="s">
        <v>103</v>
      </c>
      <c r="W25" s="114" t="s">
        <v>103</v>
      </c>
      <c r="X25" s="114" t="s">
        <v>103</v>
      </c>
      <c r="Y25" s="114" t="s">
        <v>103</v>
      </c>
      <c r="Z25" s="114">
        <f>+R25+3+1</f>
        <v>45159</v>
      </c>
      <c r="AA25" s="114">
        <f>+Z25+4</f>
        <v>45163</v>
      </c>
      <c r="AB25" s="114">
        <f>+AA25+15+2</f>
        <v>45180</v>
      </c>
      <c r="AC25" s="114">
        <f>+AB25+7</f>
        <v>45187</v>
      </c>
      <c r="AD25" s="128" t="s">
        <v>71</v>
      </c>
      <c r="AE25" s="128">
        <f>+AC25+360</f>
        <v>45547</v>
      </c>
      <c r="AF25" s="202" t="s">
        <v>24</v>
      </c>
      <c r="AG25" s="211"/>
    </row>
    <row r="26" spans="1:33" ht="29.55" customHeight="1" thickTop="1" thickBot="1" x14ac:dyDescent="0.4">
      <c r="A26" s="6"/>
      <c r="B26" s="157"/>
      <c r="C26" s="217"/>
      <c r="D26" s="129"/>
      <c r="E26" s="130"/>
      <c r="F26" s="130"/>
      <c r="G26" s="130"/>
      <c r="H26" s="130"/>
      <c r="I26" s="125" t="s">
        <v>68</v>
      </c>
      <c r="J26" s="78">
        <v>45049</v>
      </c>
      <c r="K26" s="78">
        <v>45061</v>
      </c>
      <c r="L26" s="78">
        <v>45043</v>
      </c>
      <c r="M26" s="78">
        <v>45065</v>
      </c>
      <c r="N26" s="78">
        <v>45096</v>
      </c>
      <c r="O26" s="78">
        <v>45155</v>
      </c>
      <c r="P26" s="78">
        <v>45157</v>
      </c>
      <c r="Q26" s="78"/>
      <c r="R26" s="78">
        <v>45282</v>
      </c>
      <c r="S26" s="101"/>
      <c r="T26" s="78"/>
      <c r="U26" s="78"/>
      <c r="V26" s="78"/>
      <c r="W26" s="95"/>
      <c r="X26" s="131"/>
      <c r="Y26" s="84"/>
      <c r="Z26" s="84"/>
      <c r="AA26" s="84"/>
      <c r="AB26" s="84"/>
      <c r="AC26" s="84"/>
      <c r="AD26" s="84"/>
      <c r="AE26" s="95"/>
      <c r="AF26" s="202"/>
      <c r="AG26" s="212"/>
    </row>
    <row r="27" spans="1:33" ht="41.25" customHeight="1" thickTop="1" thickBot="1" x14ac:dyDescent="0.35">
      <c r="A27" s="6"/>
      <c r="B27" s="157">
        <v>16</v>
      </c>
      <c r="C27" s="217" t="s">
        <v>128</v>
      </c>
      <c r="D27" s="142" t="s">
        <v>130</v>
      </c>
      <c r="E27" s="126">
        <f>+F27/500</f>
        <v>58000</v>
      </c>
      <c r="F27" s="127">
        <v>29000000</v>
      </c>
      <c r="G27" s="125" t="s">
        <v>22</v>
      </c>
      <c r="H27" s="125" t="s">
        <v>77</v>
      </c>
      <c r="I27" s="125" t="s">
        <v>49</v>
      </c>
      <c r="J27" s="114">
        <v>45096</v>
      </c>
      <c r="K27" s="114">
        <f>J27+4</f>
        <v>45100</v>
      </c>
      <c r="L27" s="114">
        <f>+K27+15+2</f>
        <v>45117</v>
      </c>
      <c r="M27" s="114">
        <f>+L27+3</f>
        <v>45120</v>
      </c>
      <c r="N27" s="114">
        <f>M27+30+2</f>
        <v>45152</v>
      </c>
      <c r="O27" s="114">
        <f>N27+14</f>
        <v>45166</v>
      </c>
      <c r="P27" s="114">
        <f>O27+4</f>
        <v>45170</v>
      </c>
      <c r="Q27" s="114">
        <f>+P27+15+2</f>
        <v>45187</v>
      </c>
      <c r="R27" s="114">
        <f>+Q27+7</f>
        <v>45194</v>
      </c>
      <c r="S27" s="114" t="s">
        <v>103</v>
      </c>
      <c r="T27" s="114" t="s">
        <v>103</v>
      </c>
      <c r="U27" s="114" t="s">
        <v>103</v>
      </c>
      <c r="V27" s="114" t="s">
        <v>103</v>
      </c>
      <c r="W27" s="114" t="s">
        <v>103</v>
      </c>
      <c r="X27" s="114" t="s">
        <v>103</v>
      </c>
      <c r="Y27" s="114" t="s">
        <v>103</v>
      </c>
      <c r="Z27" s="114">
        <f>+R27+3</f>
        <v>45197</v>
      </c>
      <c r="AA27" s="114">
        <f>+Z27+4</f>
        <v>45201</v>
      </c>
      <c r="AB27" s="114">
        <f>+AA27+15</f>
        <v>45216</v>
      </c>
      <c r="AC27" s="114">
        <f>+AB27+7</f>
        <v>45223</v>
      </c>
      <c r="AD27" s="128" t="s">
        <v>71</v>
      </c>
      <c r="AE27" s="128">
        <f>+AC27+360</f>
        <v>45583</v>
      </c>
      <c r="AF27" s="202" t="s">
        <v>24</v>
      </c>
      <c r="AG27" s="211"/>
    </row>
    <row r="28" spans="1:33" ht="31.5" customHeight="1" thickTop="1" thickBot="1" x14ac:dyDescent="0.4">
      <c r="A28" s="6"/>
      <c r="B28" s="157"/>
      <c r="C28" s="217"/>
      <c r="D28" s="142"/>
      <c r="E28" s="130"/>
      <c r="F28" s="130"/>
      <c r="G28" s="130"/>
      <c r="H28" s="130"/>
      <c r="I28" s="125" t="s">
        <v>68</v>
      </c>
      <c r="J28" s="78"/>
      <c r="L28" s="78"/>
      <c r="M28" s="83"/>
      <c r="N28" s="78"/>
      <c r="O28" s="78"/>
      <c r="P28" s="78"/>
      <c r="Q28" s="78"/>
      <c r="R28" s="78"/>
      <c r="S28" s="101"/>
      <c r="T28" s="78"/>
      <c r="U28" s="78"/>
      <c r="V28" s="78"/>
      <c r="W28" s="95"/>
      <c r="X28" s="131"/>
      <c r="Y28" s="84"/>
      <c r="Z28" s="84"/>
      <c r="AA28" s="84"/>
      <c r="AB28" s="84"/>
      <c r="AC28" s="84"/>
      <c r="AD28" s="84"/>
      <c r="AE28" s="95"/>
      <c r="AF28" s="202"/>
      <c r="AG28" s="212"/>
    </row>
    <row r="29" spans="1:33" ht="16.8" thickTop="1" thickBot="1" x14ac:dyDescent="0.35">
      <c r="A29" s="6"/>
      <c r="B29" s="102"/>
      <c r="C29" s="103" t="s">
        <v>50</v>
      </c>
      <c r="D29" s="103"/>
      <c r="E29" s="104">
        <f>E25+E27</f>
        <v>94000</v>
      </c>
      <c r="F29" s="104">
        <f>E29*500</f>
        <v>47000000</v>
      </c>
      <c r="G29" s="105"/>
      <c r="H29" s="105"/>
      <c r="I29" s="103"/>
      <c r="J29" s="106"/>
      <c r="K29" s="107"/>
      <c r="L29" s="107"/>
      <c r="M29" s="106"/>
      <c r="N29" s="107"/>
      <c r="O29" s="106"/>
      <c r="P29" s="106"/>
      <c r="Q29" s="106"/>
      <c r="R29" s="107"/>
      <c r="S29" s="107"/>
      <c r="T29" s="107"/>
      <c r="U29" s="108"/>
      <c r="V29" s="108"/>
      <c r="W29" s="108"/>
      <c r="X29" s="107"/>
      <c r="Y29" s="107"/>
      <c r="Z29" s="107"/>
      <c r="AA29" s="107"/>
      <c r="AB29" s="107"/>
      <c r="AC29" s="107"/>
      <c r="AD29" s="107"/>
      <c r="AE29" s="107"/>
      <c r="AF29" s="107"/>
      <c r="AG29" s="48"/>
    </row>
    <row r="30" spans="1:33" ht="16.8" thickTop="1" thickBot="1" x14ac:dyDescent="0.35">
      <c r="A30" s="6"/>
      <c r="B30" s="102"/>
      <c r="C30" s="109"/>
      <c r="D30" s="109"/>
      <c r="E30" s="110"/>
      <c r="F30" s="110"/>
      <c r="G30" s="105"/>
      <c r="H30" s="105"/>
      <c r="I30" s="109"/>
      <c r="J30" s="106"/>
      <c r="K30" s="107"/>
      <c r="L30" s="107"/>
      <c r="M30" s="106"/>
      <c r="N30" s="107"/>
      <c r="O30" s="106"/>
      <c r="P30" s="106"/>
      <c r="Q30" s="106"/>
      <c r="R30" s="107"/>
      <c r="S30" s="107"/>
      <c r="T30" s="107"/>
      <c r="U30" s="108"/>
      <c r="V30" s="108"/>
      <c r="W30" s="108"/>
      <c r="X30" s="107"/>
      <c r="Y30" s="107"/>
      <c r="Z30" s="107"/>
      <c r="AA30" s="107"/>
      <c r="AB30" s="107"/>
      <c r="AC30" s="107"/>
      <c r="AD30" s="107"/>
      <c r="AE30" s="107"/>
      <c r="AF30" s="107"/>
      <c r="AG30" s="48"/>
    </row>
    <row r="31" spans="1:33" ht="16.2" thickTop="1" x14ac:dyDescent="0.3">
      <c r="A31" s="6"/>
      <c r="B31" s="6"/>
      <c r="C31" s="14"/>
      <c r="D31" s="14"/>
      <c r="E31" s="14"/>
      <c r="F31" s="15"/>
      <c r="G31" s="15"/>
      <c r="H31" s="15"/>
      <c r="I31" s="15"/>
      <c r="J31" s="3"/>
      <c r="K31" s="3"/>
      <c r="L31" s="3"/>
      <c r="M31" s="3"/>
      <c r="N31" s="3"/>
      <c r="O31" s="3"/>
      <c r="P31" s="3"/>
      <c r="Q31" s="3"/>
      <c r="R31" s="3"/>
      <c r="S31" s="6"/>
      <c r="T31" s="6"/>
      <c r="U31" s="6"/>
      <c r="V31" s="6"/>
      <c r="W31" s="6"/>
      <c r="X31" s="6"/>
      <c r="Y31" s="6"/>
      <c r="Z31" s="6"/>
      <c r="AA31" s="6"/>
      <c r="AB31" s="6"/>
      <c r="AC31" s="6"/>
      <c r="AD31" s="6"/>
      <c r="AE31" s="6"/>
      <c r="AF31" s="6"/>
    </row>
    <row r="32" spans="1:33" ht="15" customHeight="1" x14ac:dyDescent="0.3">
      <c r="A32" s="6"/>
      <c r="B32" s="6"/>
      <c r="C32" s="16" t="s">
        <v>65</v>
      </c>
      <c r="D32" s="3"/>
      <c r="E32" s="3"/>
      <c r="F32" s="200" t="s">
        <v>131</v>
      </c>
      <c r="G32" s="201"/>
      <c r="H32" s="3"/>
      <c r="I32" s="3"/>
      <c r="J32" s="3"/>
      <c r="K32" s="3"/>
      <c r="L32" s="3"/>
      <c r="M32" s="3"/>
      <c r="N32" s="3"/>
      <c r="O32" s="3"/>
      <c r="P32" s="3"/>
      <c r="Q32" s="3"/>
      <c r="R32" s="3"/>
      <c r="S32" s="6"/>
      <c r="T32" s="6"/>
      <c r="U32" s="6"/>
      <c r="V32" s="6"/>
      <c r="W32" s="6"/>
      <c r="X32" s="6"/>
      <c r="Y32" s="6"/>
      <c r="Z32" s="6"/>
      <c r="AA32" s="6"/>
      <c r="AB32" s="6"/>
      <c r="AC32" s="6"/>
      <c r="AD32" s="6"/>
      <c r="AE32" s="6"/>
      <c r="AF32" s="6"/>
    </row>
    <row r="33" spans="1:32" x14ac:dyDescent="0.3">
      <c r="A33" s="6"/>
      <c r="B33" s="6"/>
      <c r="C33" s="30" t="s">
        <v>63</v>
      </c>
      <c r="D33" s="34"/>
      <c r="E33" s="30"/>
      <c r="F33" s="34"/>
      <c r="G33" s="34"/>
      <c r="H33" s="34"/>
      <c r="I33" s="9"/>
      <c r="J33" s="9"/>
      <c r="K33" s="9"/>
      <c r="L33" s="9"/>
      <c r="M33" s="9"/>
      <c r="N33" s="9"/>
      <c r="O33" s="9"/>
      <c r="P33" s="3"/>
      <c r="Q33" s="3"/>
      <c r="R33" s="3"/>
      <c r="S33" s="6"/>
      <c r="T33" s="6"/>
      <c r="U33" s="6"/>
      <c r="V33" s="6"/>
      <c r="W33" s="6"/>
      <c r="X33" s="6"/>
      <c r="Y33" s="6"/>
      <c r="Z33" s="6"/>
      <c r="AA33" s="6"/>
      <c r="AB33" s="6"/>
      <c r="AC33" s="6"/>
      <c r="AD33" s="6"/>
      <c r="AE33" s="6"/>
      <c r="AF33" s="6"/>
    </row>
    <row r="34" spans="1:32" x14ac:dyDescent="0.3">
      <c r="A34" s="6"/>
      <c r="B34" s="6"/>
      <c r="C34" s="30" t="s">
        <v>72</v>
      </c>
      <c r="D34" s="34"/>
      <c r="E34" s="30"/>
      <c r="F34" s="34"/>
      <c r="G34" s="34"/>
      <c r="H34" s="34"/>
      <c r="I34" s="9"/>
      <c r="J34" s="9"/>
      <c r="K34" s="9"/>
      <c r="L34" s="9"/>
      <c r="M34" s="9"/>
      <c r="N34" s="9"/>
      <c r="O34" s="9"/>
      <c r="P34" s="3"/>
      <c r="Q34" s="3"/>
      <c r="R34" s="3"/>
      <c r="S34" s="6"/>
      <c r="T34" s="6"/>
      <c r="U34" s="6"/>
      <c r="V34" s="6"/>
      <c r="W34" s="6"/>
      <c r="X34" s="6"/>
      <c r="Y34" s="6"/>
      <c r="Z34" s="6"/>
      <c r="AA34" s="6"/>
      <c r="AB34" s="6"/>
      <c r="AC34" s="6"/>
      <c r="AD34" s="6"/>
      <c r="AE34" s="6"/>
      <c r="AF34" s="6"/>
    </row>
    <row r="35" spans="1:32" x14ac:dyDescent="0.3">
      <c r="A35" s="6"/>
      <c r="B35" s="6"/>
      <c r="C35" s="30" t="s">
        <v>66</v>
      </c>
      <c r="D35" s="34"/>
      <c r="E35" s="30" t="s">
        <v>64</v>
      </c>
      <c r="F35" s="34"/>
      <c r="G35" s="34"/>
      <c r="H35" s="34"/>
      <c r="I35" s="9"/>
      <c r="J35" s="9"/>
      <c r="K35" s="9"/>
      <c r="L35" s="9"/>
      <c r="M35" s="9"/>
      <c r="N35" s="9"/>
      <c r="O35" s="9"/>
      <c r="P35" s="3"/>
      <c r="Q35" s="3"/>
      <c r="R35" s="3"/>
      <c r="S35" s="6"/>
      <c r="T35" s="6"/>
      <c r="U35" s="6"/>
      <c r="V35" s="6"/>
      <c r="W35" s="6"/>
      <c r="X35" s="6"/>
      <c r="Y35" s="6"/>
      <c r="Z35" s="6"/>
      <c r="AA35" s="6"/>
      <c r="AB35" s="6"/>
      <c r="AC35" s="6"/>
      <c r="AD35" s="6"/>
      <c r="AE35" s="6"/>
      <c r="AF35" s="6"/>
    </row>
    <row r="36" spans="1:32" x14ac:dyDescent="0.3">
      <c r="A36" s="6"/>
      <c r="B36" s="6"/>
      <c r="C36" s="17" t="s">
        <v>102</v>
      </c>
      <c r="D36" s="3"/>
      <c r="E36" s="3"/>
      <c r="F36" s="3"/>
      <c r="G36" s="3"/>
      <c r="H36" s="3"/>
      <c r="I36" s="3"/>
      <c r="J36" s="3"/>
      <c r="K36" s="3"/>
      <c r="L36" s="3"/>
      <c r="M36" s="3"/>
      <c r="N36" s="3"/>
      <c r="O36" s="3"/>
      <c r="P36" s="3"/>
      <c r="Q36" s="3"/>
      <c r="R36" s="3"/>
      <c r="S36" s="6"/>
      <c r="T36" s="6"/>
      <c r="U36" s="6"/>
      <c r="V36" s="6"/>
      <c r="W36" s="6"/>
      <c r="X36" s="6"/>
      <c r="Y36" s="6"/>
      <c r="Z36" s="6"/>
      <c r="AA36" s="6"/>
      <c r="AB36" s="6"/>
      <c r="AC36" s="6"/>
      <c r="AD36" s="6"/>
      <c r="AE36" s="6"/>
      <c r="AF36" s="6"/>
    </row>
    <row r="37" spans="1:32" x14ac:dyDescent="0.3">
      <c r="C37" s="30"/>
    </row>
  </sheetData>
  <mergeCells count="30">
    <mergeCell ref="B6:F6"/>
    <mergeCell ref="B7:E8"/>
    <mergeCell ref="H7:I7"/>
    <mergeCell ref="F8:G8"/>
    <mergeCell ref="H8:I8"/>
    <mergeCell ref="AG27:AG28"/>
    <mergeCell ref="AG22:AG23"/>
    <mergeCell ref="B22:B23"/>
    <mergeCell ref="C22:C23"/>
    <mergeCell ref="C27:C28"/>
    <mergeCell ref="D22:I22"/>
    <mergeCell ref="B27:B28"/>
    <mergeCell ref="B25:B26"/>
    <mergeCell ref="C25:C26"/>
    <mergeCell ref="AG25:AG26"/>
    <mergeCell ref="T22:U22"/>
    <mergeCell ref="W22:Y22"/>
    <mergeCell ref="AD22:AF22"/>
    <mergeCell ref="F32:G32"/>
    <mergeCell ref="AF25:AF26"/>
    <mergeCell ref="H9:I9"/>
    <mergeCell ref="H12:J12"/>
    <mergeCell ref="AF27:AF28"/>
    <mergeCell ref="F9:G9"/>
    <mergeCell ref="C16:F16"/>
    <mergeCell ref="F12:G12"/>
    <mergeCell ref="C13:K13"/>
    <mergeCell ref="C19:D19"/>
    <mergeCell ref="C20:H20"/>
    <mergeCell ref="D11:F11"/>
  </mergeCells>
  <pageMargins left="0.7" right="0.7" top="0.75" bottom="0.75" header="0.3" footer="0.3"/>
  <pageSetup paperSize="9" scale="2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B88D5-6E50-4336-A63A-40A79BC3763E}">
  <dimension ref="A2:F14"/>
  <sheetViews>
    <sheetView workbookViewId="0">
      <selection activeCell="D14" sqref="D14"/>
    </sheetView>
  </sheetViews>
  <sheetFormatPr baseColWidth="10" defaultRowHeight="14.4" x14ac:dyDescent="0.3"/>
  <cols>
    <col min="1" max="1" width="19.5546875" customWidth="1"/>
    <col min="2" max="2" width="21.77734375" customWidth="1"/>
    <col min="3" max="3" width="17.44140625" customWidth="1"/>
    <col min="4" max="4" width="16.21875" customWidth="1"/>
    <col min="5" max="5" width="20.5546875" customWidth="1"/>
    <col min="6" max="6" width="21.21875" customWidth="1"/>
  </cols>
  <sheetData>
    <row r="2" spans="1:6" ht="15" thickBot="1" x14ac:dyDescent="0.35"/>
    <row r="3" spans="1:6" ht="15" thickBot="1" x14ac:dyDescent="0.35">
      <c r="A3" s="218" t="s">
        <v>117</v>
      </c>
      <c r="B3" s="219"/>
      <c r="C3" s="219"/>
      <c r="D3" s="219"/>
      <c r="E3" s="220"/>
    </row>
    <row r="4" spans="1:6" ht="15" thickBot="1" x14ac:dyDescent="0.35">
      <c r="A4" s="134"/>
      <c r="B4" s="134" t="s">
        <v>122</v>
      </c>
      <c r="C4" s="134" t="s">
        <v>123</v>
      </c>
      <c r="D4" s="134" t="s">
        <v>120</v>
      </c>
      <c r="E4" s="134" t="s">
        <v>124</v>
      </c>
    </row>
    <row r="5" spans="1:6" ht="15" thickBot="1" x14ac:dyDescent="0.35">
      <c r="A5" s="134" t="s">
        <v>118</v>
      </c>
      <c r="B5" s="134">
        <v>2</v>
      </c>
      <c r="C5" s="135">
        <f>+B5/B8</f>
        <v>0.125</v>
      </c>
      <c r="D5" s="136">
        <f>'Fournitures &amp; Services courant '!E33+'Fournitures &amp; Services courant '!E35</f>
        <v>13000000</v>
      </c>
      <c r="E5" s="135" t="e">
        <f>D5/D8</f>
        <v>#REF!</v>
      </c>
    </row>
    <row r="6" spans="1:6" ht="29.4" thickBot="1" x14ac:dyDescent="0.35">
      <c r="A6" s="137" t="s">
        <v>129</v>
      </c>
      <c r="B6" s="134">
        <v>10</v>
      </c>
      <c r="C6" s="135">
        <f>B6/B8</f>
        <v>0.625</v>
      </c>
      <c r="D6" s="136" t="e">
        <f>+'Fournitures &amp; Services courant '!E25+'Fournitures &amp; Services courant '!E27+'Fournitures &amp; Services courant '!E29+'Fournitures &amp; Services courant '!E31+'Fournitures &amp; Services courant '!E37+'Fournitures &amp; Services courant '!E39+'Fournitures &amp; Services courant '!#REF!+'Fournitures &amp; Services courant '!#REF!+'Fournitures &amp; Services courant '!E41+'Fournitures &amp; Services courant '!E43</f>
        <v>#REF!</v>
      </c>
      <c r="E6" s="135" t="e">
        <f>+D6/D8</f>
        <v>#REF!</v>
      </c>
      <c r="F6" s="46"/>
    </row>
    <row r="7" spans="1:6" ht="29.4" thickBot="1" x14ac:dyDescent="0.35">
      <c r="A7" s="137" t="s">
        <v>119</v>
      </c>
      <c r="B7" s="134">
        <v>4</v>
      </c>
      <c r="C7" s="135">
        <f>+B7/B8</f>
        <v>0.25</v>
      </c>
      <c r="D7" s="136" t="e">
        <f>'Prestations intellectuelles'!F2+'Prestations intellectuelles'!F25+'Prestations intellectuelles'!#REF!+'Prestations intellectuelles'!F27</f>
        <v>#REF!</v>
      </c>
      <c r="E7" s="135" t="e">
        <f>+D7/D8</f>
        <v>#REF!</v>
      </c>
    </row>
    <row r="8" spans="1:6" ht="15" thickBot="1" x14ac:dyDescent="0.35">
      <c r="A8" s="134" t="s">
        <v>121</v>
      </c>
      <c r="B8" s="134">
        <f>+B5+B6+B7</f>
        <v>16</v>
      </c>
      <c r="C8" s="135">
        <v>1</v>
      </c>
      <c r="D8" s="136" t="e">
        <f>+D5+D6+D7</f>
        <v>#REF!</v>
      </c>
      <c r="E8" s="135">
        <v>1</v>
      </c>
    </row>
    <row r="11" spans="1:6" x14ac:dyDescent="0.3">
      <c r="F11" s="46"/>
    </row>
    <row r="12" spans="1:6" x14ac:dyDescent="0.3">
      <c r="D12" s="46"/>
    </row>
    <row r="14" spans="1:6" x14ac:dyDescent="0.3">
      <c r="D14" s="139"/>
      <c r="E14" s="138"/>
    </row>
  </sheetData>
  <mergeCells count="1">
    <mergeCell ref="A3:E3"/>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ADB0C-A2D5-45D3-95F3-C8B98F869C39}">
  <dimension ref="A4:A5"/>
  <sheetViews>
    <sheetView workbookViewId="0">
      <selection activeCell="B4" sqref="B4"/>
    </sheetView>
  </sheetViews>
  <sheetFormatPr baseColWidth="10" defaultRowHeight="14.4" x14ac:dyDescent="0.3"/>
  <cols>
    <col min="1" max="1" width="17.77734375" customWidth="1"/>
    <col min="2" max="2" width="22.77734375" customWidth="1"/>
  </cols>
  <sheetData>
    <row r="4" spans="1:1" x14ac:dyDescent="0.3">
      <c r="A4" t="s">
        <v>133</v>
      </c>
    </row>
    <row r="5" spans="1:1" x14ac:dyDescent="0.3">
      <c r="A5"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Fournitures &amp; Services courant </vt:lpstr>
      <vt:lpstr>Prestations intellectuelles</vt:lpstr>
      <vt:lpstr>RECAP</vt:lpstr>
      <vt:lpstr>Feuil1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FFF</cp:lastModifiedBy>
  <cp:lastPrinted>2023-03-09T15:14:27Z</cp:lastPrinted>
  <dcterms:created xsi:type="dcterms:W3CDTF">2020-06-25T10:06:02Z</dcterms:created>
  <dcterms:modified xsi:type="dcterms:W3CDTF">2024-01-05T16:58:30Z</dcterms:modified>
</cp:coreProperties>
</file>